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Settings" sheetId="2" state="visible" r:id="rId2"/>
    <sheet name="Register" sheetId="3" state="visible" r:id="rId3"/>
    <sheet name="Depreciation schedule" sheetId="4" state="visible" r:id="rId4"/>
    <sheet name="Roll-forward" sheetId="5" state="visible" r:id="rId5"/>
    <sheet name="Method compariso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-mmm-yyyy"/>
    <numFmt numFmtId="166" formatCode="#,##0.00;[Red]-#,##0.00"/>
    <numFmt numFmtId="167" formatCode="0.0%"/>
    <numFmt numFmtId="168" formatCode="mmm yyyy"/>
  </numFmts>
  <fonts count="9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</font>
    <font>
      <b val="1"/>
      <color rgb="001F3864"/>
      <sz val="12"/>
    </font>
    <font>
      <i val="1"/>
      <color rgb="007F7F7F"/>
      <sz val="9"/>
    </font>
    <font>
      <b val="1"/>
      <i val="1"/>
      <color rgb="00C55A11"/>
    </font>
    <font>
      <b val="1"/>
    </font>
    <font>
      <b val="1"/>
      <color rgb="00FFFFFF"/>
    </font>
    <font>
      <b val="1"/>
      <color rgb="001F3864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DEDED"/>
      </patternFill>
    </fill>
    <fill>
      <patternFill patternType="solid">
        <fgColor rgb="00C6EFCE"/>
      </patternFill>
    </fill>
    <fill>
      <patternFill patternType="solid">
        <fgColor rgb="001F3864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1" pivotButton="0" quotePrefix="0" xfId="0"/>
    <xf numFmtId="0" fontId="0" fillId="3" borderId="1" pivotButton="0" quotePrefix="0" xfId="0"/>
    <xf numFmtId="0" fontId="0" fillId="4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1" pivotButton="0" quotePrefix="0" xfId="0"/>
    <xf numFmtId="0" fontId="0" fillId="0" borderId="4" pivotButton="0" quotePrefix="0" xfId="0"/>
    <xf numFmtId="165" fontId="0" fillId="2" borderId="1" pivotButton="0" quotePrefix="0" xfId="0"/>
    <xf numFmtId="165" fontId="0" fillId="3" borderId="1" pivotButton="0" quotePrefix="0" xfId="0"/>
    <xf numFmtId="0" fontId="7" fillId="5" borderId="1" applyAlignment="1" pivotButton="0" quotePrefix="0" xfId="0">
      <alignment horizontal="center" vertical="center" wrapText="1"/>
    </xf>
    <xf numFmtId="166" fontId="6" fillId="3" borderId="1" pivotButton="0" quotePrefix="0" xfId="0"/>
    <xf numFmtId="166" fontId="0" fillId="2" borderId="1" pivotButton="0" quotePrefix="0" xfId="0"/>
    <xf numFmtId="1" fontId="0" fillId="2" borderId="1" pivotButton="0" quotePrefix="0" xfId="0"/>
    <xf numFmtId="167" fontId="0" fillId="2" borderId="1" pivotButton="0" quotePrefix="0" xfId="0"/>
    <xf numFmtId="166" fontId="0" fillId="3" borderId="1" pivotButton="0" quotePrefix="0" xfId="0"/>
    <xf numFmtId="0" fontId="8" fillId="0" borderId="0" pivotButton="0" quotePrefix="0" xfId="0"/>
    <xf numFmtId="168" fontId="0" fillId="3" borderId="1" pivotButton="0" quotePrefix="0" xfId="0"/>
    <xf numFmtId="1" fontId="0" fillId="3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6" fillId="3" borderId="1" pivotButton="0" quotePrefix="0" xfId="0"/>
    <xf numFmtId="0" fontId="0" fillId="0" borderId="5" pivotButton="0" quotePrefix="0" xfId="0"/>
    <xf numFmtId="10" fontId="0" fillId="3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Skyline Nexus ERP</author>
  </authors>
  <commentList>
    <comment ref="G7" authorId="0" shapeId="0">
      <text>
        <t>Amount expected on disposal at the end of the useful life, net of disposal costs (IAS 16).</t>
      </text>
    </comment>
    <comment ref="I7" authorId="0" shapeId="0">
      <text>
        <t>SL = straight line. RB = reducing balance (fill in the RB rate).</t>
      </text>
    </comment>
    <comment ref="L7" authorId="0" shapeId="0">
      <text>
        <t>Enter 0 if the asset was scrapped with no proceeds.</t>
      </text>
    </comment>
    <comment ref="M7" authorId="0" shapeId="0">
      <text>
        <t>Formula column (grey) - do not overwrite.</t>
      </text>
    </comment>
    <comment ref="N7" authorId="0" shapeId="0">
      <text>
        <t>Formula column (grey) - do not overwrite.</t>
      </text>
    </comment>
    <comment ref="O7" authorId="0" shapeId="0">
      <text>
        <t>Formula column (grey) - do not overwrite.</t>
      </text>
    </comment>
    <comment ref="P7" authorId="0" shapeId="0">
      <text>
        <t>Formula column (grey) - do not overwrite.</t>
      </text>
    </comment>
    <comment ref="Q7" authorId="0" shapeId="0">
      <text>
        <t>Formula column (grey) - do not overwrite.</t>
      </text>
    </comment>
    <comment ref="R7" authorId="0" shapeId="0">
      <text>
        <t>Formula column (grey) - do not overwrite.</t>
      </text>
    </comment>
    <comment ref="S7" authorId="0" shapeId="0">
      <text>
        <t>Formula column (grey) - do not overwrite.</t>
      </text>
    </comment>
    <comment ref="T7" authorId="0" shapeId="0">
      <text>
        <t>Formula column (grey) - do not overwrite.</t>
      </text>
    </comment>
    <comment ref="U7" authorId="0" shapeId="0">
      <text>
        <t>Formula column (grey) - do not overwrite.</t>
      </text>
    </comment>
    <comment ref="V7" authorId="0" shapeId="0">
      <text>
        <t>Formula column (grey) - do not overwrite.</t>
      </text>
    </comment>
    <comment ref="W7" authorId="0" shapeId="0">
      <text>
        <t>Formula column (grey) - do not overwrite.</t>
      </text>
    </comment>
    <comment ref="X7" authorId="0" shapeId="0">
      <text>
        <t>Formula column (grey) - do not overwrite.</t>
      </text>
    </comment>
  </commentList>
</comments>
</file>

<file path=xl/comments/comment2.xml><?xml version="1.0" encoding="utf-8"?>
<comments xmlns="http://schemas.openxmlformats.org/spreadsheetml/2006/main">
  <authors>
    <author>Skyline Nexus ERP</author>
  </authors>
  <commentList>
    <comment ref="A7" authorId="0" shapeId="0">
      <text>
        <t>Formula column (grey) - do not overwrite.</t>
      </text>
    </comment>
    <comment ref="B7" authorId="0" shapeId="0">
      <text>
        <t>Formula column (grey) - do not overwrite.</t>
      </text>
    </comment>
    <comment ref="C7" authorId="0" shapeId="0">
      <text>
        <t>Formula column (grey) - do not overwrite.</t>
      </text>
    </comment>
    <comment ref="D7" authorId="0" shapeId="0">
      <text>
        <t>Formula column (grey) - do not overwrite.</t>
      </text>
    </comment>
    <comment ref="E7" authorId="0" shapeId="0">
      <text>
        <t>Formula column (grey) - do not overwrite.</t>
      </text>
    </comment>
  </commentList>
</comments>
</file>

<file path=xl/comments/comment3.xml><?xml version="1.0" encoding="utf-8"?>
<comments xmlns="http://schemas.openxmlformats.org/spreadsheetml/2006/main">
  <authors>
    <author>Skyline Nexus ERP</author>
  </authors>
  <commentList>
    <comment ref="A6" authorId="0" shapeId="0">
      <text>
        <t>Formula column (grey) - do not overwrite.</t>
      </text>
    </comment>
    <comment ref="B6" authorId="0" shapeId="0">
      <text>
        <t>Formula column (grey) - do not overwrite.</t>
      </text>
    </comment>
    <comment ref="C6" authorId="0" shapeId="0">
      <text>
        <t>Formula column (grey) - do not overwrite.</t>
      </text>
    </comment>
    <comment ref="D6" authorId="0" shapeId="0">
      <text>
        <t>Formula column (grey) - do not overwrite.</t>
      </text>
    </comment>
    <comment ref="E6" authorId="0" shapeId="0">
      <text>
        <t>Formula column (grey) - do not overwrite.</t>
      </text>
    </comment>
    <comment ref="F6" authorId="0" shapeId="0">
      <text>
        <t>Formula column (grey) - do not overwrite.</t>
      </text>
    </comment>
    <comment ref="G6" authorId="0" shapeId="0">
      <text>
        <t>Formula column (grey) - do not overwrite.</t>
      </text>
    </comment>
    <comment ref="H6" authorId="0" shapeId="0">
      <text>
        <t>Formula column (grey) - do not overwrite.</t>
      </text>
    </comment>
    <comment ref="I6" authorId="0" shapeId="0">
      <text>
        <t>Formula column (grey) - do not overwrite.</t>
      </text>
    </comment>
    <comment ref="J6" authorId="0" shapeId="0">
      <text>
        <t>Formula column (grey) - do not overwrite.</t>
      </text>
    </comment>
    <comment ref="K6" authorId="0" shapeId="0">
      <text>
        <t>Formula column (grey) - do not overwrite.</t>
      </text>
    </comment>
    <comment ref="L6" authorId="0" shapeId="0">
      <text>
        <t>Formula column (grey) - do not overwrite.</t>
      </text>
    </comment>
  </commentList>
</comments>
</file>

<file path=xl/comments/comment4.xml><?xml version="1.0" encoding="utf-8"?>
<comments xmlns="http://schemas.openxmlformats.org/spreadsheetml/2006/main">
  <authors>
    <author>Skyline Nexus ERP</author>
  </authors>
  <commentList>
    <comment ref="B12" authorId="0" shapeId="0">
      <text>
        <t>Formula column (grey) - do not overwrite.</t>
      </text>
    </comment>
    <comment ref="C12" authorId="0" shapeId="0">
      <text>
        <t>Formula column (grey) - do not overwrite.</t>
      </text>
    </comment>
    <comment ref="D12" authorId="0" shapeId="0">
      <text>
        <t>Formula column (grey) - do not overwrite.</t>
      </text>
    </comment>
    <comment ref="E12" authorId="0" shapeId="0">
      <text>
        <t>Formula column (grey) - do not overwrite.</t>
      </text>
    </comment>
    <comment ref="F12" authorId="0" shapeId="0">
      <text>
        <t>Formula column (grey) - do not overwrite.</t>
      </text>
    </comment>
    <comment ref="G12" authorId="0" shapeId="0">
      <text>
        <t>Formula column (grey) - do not overwrite.</t>
      </text>
    </comment>
    <comment ref="H12" authorId="0" shapeId="0">
      <text>
        <t>Formula column (grey) - do not overwrite.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 /><Relationship Type="http://schemas.openxmlformats.org/officeDocument/2006/relationships/vmlDrawing" Target="/xl/drawings/commentsDrawing4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30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>
      <c r="A1" s="1" t="inlineStr">
        <is>
          <t>Fixed asset register and depreciation template</t>
        </is>
      </c>
    </row>
    <row r="3">
      <c r="A3" s="2" t="inlineStr">
        <is>
          <t>Free template from Skyline Nexus ERP. No macros, no external links, no passwords. Works in Microsoft Excel, LibreOffice Calc and Google Sheets.</t>
        </is>
      </c>
    </row>
    <row r="5">
      <c r="A5" s="3" t="inlineStr">
        <is>
          <t>What this template does</t>
        </is>
      </c>
    </row>
    <row r="6">
      <c r="A6" s="4" t="inlineStr">
        <is>
          <t>A fixed asset register with automatic depreciation by straight line (SL) or reducing balance (RB), disposals with gain or loss, a year-by-year depreciation schedule for every asset, and a cost / accumulated depreciation / net book value (NBV) roll-forward by category that ties back to the register totals and to your general ledger.</t>
        </is>
      </c>
    </row>
    <row r="8">
      <c r="A8" s="3" t="inlineStr">
        <is>
          <t>How to fill it in</t>
        </is>
      </c>
    </row>
    <row r="9">
      <c r="A9" s="4" t="inlineStr">
        <is>
          <t>1. On 'Settings', enter the first financial year the schedule should cover (on or before your oldest asset's acquisition date), the reporting year you want to see, and your asset categories.</t>
        </is>
      </c>
    </row>
    <row r="10">
      <c r="A10" s="4" t="inlineStr">
        <is>
          <t>2. On 'Register', enter one row per asset: ID, description, category, location, acquisition date, cost, residual value, useful life in years, method (SL or RB) and, for RB, the annual rate.</t>
        </is>
      </c>
    </row>
    <row r="11">
      <c r="A11" s="4" t="inlineStr">
        <is>
          <t>3. When an asset is sold or scrapped, enter the disposal date and the proceeds (0 if scrapped). Keep the row: the register is a history, not a list of what is left.</t>
        </is>
      </c>
    </row>
    <row r="12">
      <c r="A12" s="4" t="inlineStr">
        <is>
          <t>4. Read the grey columns for the reporting year: opening cost, additions, disposals, depreciation charge, accumulated depreciation, NBV and gain or loss.</t>
        </is>
      </c>
    </row>
    <row r="13">
      <c r="A13" s="4" t="inlineStr">
        <is>
          <t>5. On 'Roll-forward', enter the cost and accumulated depreciation balances from your general ledger. Every check must say OK.</t>
        </is>
      </c>
    </row>
    <row r="14">
      <c r="A14" s="4" t="inlineStr">
        <is>
          <t>6. To see another year, change the reporting year start on 'Settings'. The schedule covers 12 financial years from the first year.</t>
        </is>
      </c>
    </row>
    <row r="16">
      <c r="A16" s="3" t="inlineStr">
        <is>
          <t>Depreciation convention used</t>
        </is>
      </c>
    </row>
    <row r="17">
      <c r="A17" s="4" t="inlineStr">
        <is>
          <t>A full month of depreciation in the month of acquisition and none in the month of disposal (a common, auditable convention; state yours in your accounting policies).</t>
        </is>
      </c>
    </row>
    <row r="18">
      <c r="A18" s="4" t="inlineStr">
        <is>
          <t>SL: (cost - residual value) / (useful life x 12) per month. RB: NBV at the start of the financial year x annual rate x months in service / 12.</t>
        </is>
      </c>
    </row>
    <row r="19">
      <c r="A19" s="4" t="inlineStr">
        <is>
          <t>In the financial year in which the useful life ends, the charge takes NBV down to exactly the residual value. Charges are rounded to cents and never take NBV below residual.</t>
        </is>
      </c>
    </row>
    <row r="20">
      <c r="A20" s="4" t="inlineStr">
        <is>
          <t>IAS 16 requires the residual value, useful life and depreciation method to be reviewed at least at each financial year end; a change is a change in estimate applied prospectively under IAS 8. The template does not apply a change prospectively by itself: editing the life or residual value of an existing row recalculates earlier years too, so keep last year's file as the record of what was reported and document the change.</t>
        </is>
      </c>
    </row>
    <row r="22">
      <c r="A22" s="3" t="inlineStr">
        <is>
          <t>Limitations</t>
        </is>
      </c>
    </row>
    <row r="23">
      <c r="A23" s="4" t="inlineStr">
        <is>
          <t>One reporting currency, no revaluation model, no impairment (IAS 36) and no componentisation logic - record components as separate rows. Tax depreciation (capital allowances, CCA) follows separate rules and is not calculated here.</t>
        </is>
      </c>
    </row>
    <row r="25">
      <c r="A25" s="3" t="inlineStr">
        <is>
          <t>Colour key</t>
        </is>
      </c>
    </row>
    <row r="26">
      <c r="A26" s="5" t="inlineStr">
        <is>
          <t>Yellow cell = input. Type or paste your own data here (example data is marked EXAMPLE - replace).</t>
        </is>
      </c>
    </row>
    <row r="27">
      <c r="A27" s="6" t="inlineStr">
        <is>
          <t>Grey cell = formula. Do not overwrite; the sheet is not password-protected, so the colour is your guard.</t>
        </is>
      </c>
    </row>
    <row r="28">
      <c r="A28" s="7" t="inlineStr">
        <is>
          <t>Green / red cells = checks. Green means the check passes; red means something needs attention.</t>
        </is>
      </c>
    </row>
    <row r="30">
      <c r="A30" s="8" t="inlineStr">
        <is>
          <t>Template by Skyline Nexus ERP · nexus.alskyline.com</t>
        </is>
      </c>
    </row>
  </sheetData>
  <pageMargins left="0.75" right="0.75" top="1" bottom="1" header="0.5" footer="0.5"/>
  <pageSetup orientation="landscape" fitToHeight="0" fitToWidth="1"/>
  <headerFooter>
    <oddHeader/>
    <oddFooter>&amp;C&amp;8 Template by Skyline Nexus ERP · nexus.alskyline.com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26" customWidth="1" min="3" max="3"/>
  </cols>
  <sheetData>
    <row r="1">
      <c r="A1" s="1" t="inlineStr">
        <is>
          <t>Settings</t>
        </is>
      </c>
    </row>
    <row r="2">
      <c r="A2" s="9" t="inlineStr">
        <is>
          <t>EXAMPLE - replace: the yellow cells hold example data for a fictional company. Overwrite them with your own figures. Grey cells are formulas - do not type over them.</t>
        </is>
      </c>
    </row>
    <row r="4">
      <c r="A4" s="10" t="inlineStr">
        <is>
          <t>Company</t>
        </is>
      </c>
      <c r="B4" s="11" t="n"/>
      <c r="C4" s="5" t="inlineStr">
        <is>
          <t>Example Trading Ltd</t>
        </is>
      </c>
    </row>
    <row r="5">
      <c r="A5" s="10" t="inlineStr">
        <is>
          <t>Currency</t>
        </is>
      </c>
      <c r="B5" s="11" t="n"/>
      <c r="C5" s="5" t="inlineStr">
        <is>
          <t>EUR</t>
        </is>
      </c>
    </row>
    <row r="6">
      <c r="A6" s="10" t="inlineStr">
        <is>
          <t>First financial year start (schedule starts here)</t>
        </is>
      </c>
      <c r="B6" s="11" t="n"/>
      <c r="C6" s="12" t="n">
        <v>44197</v>
      </c>
    </row>
    <row r="7">
      <c r="A7" s="10" t="inlineStr">
        <is>
          <t>Reporting year start</t>
        </is>
      </c>
      <c r="B7" s="11" t="n"/>
      <c r="C7" s="12" t="n">
        <v>46023</v>
      </c>
    </row>
    <row r="8">
      <c r="A8" s="10" t="inlineStr">
        <is>
          <t>Reporting year end</t>
        </is>
      </c>
      <c r="B8" s="11" t="n"/>
      <c r="C8" s="13">
        <f>DATE(YEAR(C7)+1,MONTH(C7),DAY(C7))-1</f>
        <v/>
      </c>
    </row>
    <row r="9">
      <c r="A9" s="10" t="inlineStr">
        <is>
          <t>Check: reporting year falls inside the 12-year schedule</t>
        </is>
      </c>
      <c r="B9" s="11" t="n"/>
      <c r="C9" s="6">
        <f>IF(AND(C7&gt;=C6,DAY(C7)=DAY(C6),MOD((YEAR(C7)*12+MONTH(C7))-(YEAR(C6)*12+MONTH(C6)),12)=0,(YEAR(C7)*12+MONTH(C7))-(YEAR(C6)*12+MONTH(C6))&lt;=132),"OK","CHECK - reporting year must start on a schedule year start")</f>
        <v/>
      </c>
    </row>
    <row r="10">
      <c r="A10" s="10" t="inlineStr">
        <is>
          <t>Check: no asset acquired before the schedule starts</t>
        </is>
      </c>
      <c r="B10" s="11" t="n"/>
      <c r="C10" s="6">
        <f>IF(COUNTIFS(Register!$E$8:$E$107,"&lt;"&amp;C6)=0,"OK","CHECK - move the first financial year earlier")</f>
        <v/>
      </c>
    </row>
    <row r="13">
      <c r="A13" s="14" t="inlineStr">
        <is>
          <t>Asset categories</t>
        </is>
      </c>
    </row>
    <row r="14">
      <c r="A14" s="5" t="inlineStr">
        <is>
          <t>Leasehold improvements</t>
        </is>
      </c>
    </row>
    <row r="15">
      <c r="A15" s="5" t="inlineStr">
        <is>
          <t>Plant and machinery</t>
        </is>
      </c>
    </row>
    <row r="16">
      <c r="A16" s="5" t="inlineStr">
        <is>
          <t>Motor vehicles</t>
        </is>
      </c>
    </row>
    <row r="17">
      <c r="A17" s="5" t="inlineStr">
        <is>
          <t>Furniture and fittings</t>
        </is>
      </c>
    </row>
    <row r="18">
      <c r="A18" s="5" t="inlineStr">
        <is>
          <t>IT equipment</t>
        </is>
      </c>
    </row>
    <row r="19">
      <c r="A19" s="5" t="n"/>
    </row>
    <row r="20">
      <c r="A20" s="5" t="n"/>
    </row>
    <row r="21">
      <c r="A21" s="5" t="n"/>
    </row>
    <row r="22">
      <c r="A22" s="5" t="n"/>
    </row>
    <row r="23">
      <c r="A23" s="5" t="n"/>
    </row>
    <row r="26">
      <c r="A26" s="8" t="inlineStr">
        <is>
          <t>Template by Skyline Nexus ERP · nexus.alskyline.com</t>
        </is>
      </c>
    </row>
  </sheetData>
  <mergeCells count="7">
    <mergeCell ref="A4:B4"/>
    <mergeCell ref="A7:B7"/>
    <mergeCell ref="A10:B10"/>
    <mergeCell ref="A5:B5"/>
    <mergeCell ref="A9:B9"/>
    <mergeCell ref="A8:B8"/>
    <mergeCell ref="A6:B6"/>
  </mergeCells>
  <conditionalFormatting sqref="C9:C10">
    <cfRule type="cellIs" priority="1" operator="equal" dxfId="0">
      <formula>"OK"</formula>
    </cfRule>
    <cfRule type="cellIs" priority="2" operator="equal" dxfId="1">
      <formula>"CHECK - reporting year must start on a schedule year start"</formula>
    </cfRule>
    <cfRule type="cellIs" priority="3" operator="equal" dxfId="1">
      <formula>"CHECK - move the first financial year earlier"</formula>
    </cfRule>
  </conditionalFormatting>
  <pageMargins left="0.75" right="0.75" top="1" bottom="1" header="0.5" footer="0.5"/>
  <pageSetup orientation="landscape" fitToHeight="0" fitToWidth="1"/>
  <headerFooter>
    <oddHeader/>
    <oddFooter>&amp;C&amp;8 Template by Skyline Nexus ERP · nexus.alskyline.com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X109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8" customWidth="1" min="2" max="2"/>
    <col width="22" customWidth="1" min="3" max="3"/>
    <col width="13" customWidth="1" min="4" max="4"/>
    <col width="12" customWidth="1" min="5" max="5"/>
    <col width="12" customWidth="1" min="6" max="6"/>
    <col width="11" customWidth="1" min="7" max="7"/>
    <col width="9" customWidth="1" min="8" max="8"/>
    <col width="9" customWidth="1" min="9" max="9"/>
    <col width="9" customWidth="1" min="10" max="10"/>
    <col width="12" customWidth="1" min="11" max="11"/>
    <col width="12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22" customWidth="1" min="24" max="24"/>
  </cols>
  <sheetData>
    <row r="1">
      <c r="A1" s="1" t="inlineStr">
        <is>
          <t>Fixed asset register</t>
        </is>
      </c>
    </row>
    <row r="2">
      <c r="A2" s="9" t="inlineStr">
        <is>
          <t>EXAMPLE - replace: the yellow cells hold example data for a fictional company. Overwrite them with your own figures. Grey cells are formulas - do not type over them.</t>
        </is>
      </c>
    </row>
    <row r="3">
      <c r="A3" s="2" t="inlineStr">
        <is>
          <t>Grey columns show the reporting year set on the Settings sheet.</t>
        </is>
      </c>
    </row>
    <row r="5">
      <c r="L5" s="10" t="inlineStr">
        <is>
          <t>Totals</t>
        </is>
      </c>
      <c r="M5" s="15">
        <f>SUM(M8:M107)</f>
        <v/>
      </c>
      <c r="N5" s="15">
        <f>SUM(N8:N107)</f>
        <v/>
      </c>
      <c r="O5" s="15">
        <f>SUM(O8:O107)</f>
        <v/>
      </c>
      <c r="P5" s="15">
        <f>SUM(P8:P107)</f>
        <v/>
      </c>
      <c r="Q5" s="15">
        <f>SUM(Q8:Q107)</f>
        <v/>
      </c>
      <c r="R5" s="15">
        <f>SUM(R8:R107)</f>
        <v/>
      </c>
      <c r="S5" s="15">
        <f>SUM(S8:S107)</f>
        <v/>
      </c>
      <c r="T5" s="15">
        <f>SUM(T8:T107)</f>
        <v/>
      </c>
      <c r="U5" s="15">
        <f>SUM(U8:U107)</f>
        <v/>
      </c>
      <c r="V5" s="15">
        <f>SUM(V8:V107)</f>
        <v/>
      </c>
      <c r="W5" s="15">
        <f>SUM(W8:W107)</f>
        <v/>
      </c>
    </row>
    <row r="7" ht="45" customHeight="1">
      <c r="A7" s="14" t="inlineStr">
        <is>
          <t>Asset ID</t>
        </is>
      </c>
      <c r="B7" s="14" t="inlineStr">
        <is>
          <t>Description</t>
        </is>
      </c>
      <c r="C7" s="14" t="inlineStr">
        <is>
          <t>Category</t>
        </is>
      </c>
      <c r="D7" s="14" t="inlineStr">
        <is>
          <t>Location</t>
        </is>
      </c>
      <c r="E7" s="14" t="inlineStr">
        <is>
          <t>Acquisition date</t>
        </is>
      </c>
      <c r="F7" s="14" t="inlineStr">
        <is>
          <t>Cost</t>
        </is>
      </c>
      <c r="G7" s="14" t="inlineStr">
        <is>
          <t>Residual value</t>
        </is>
      </c>
      <c r="H7" s="14" t="inlineStr">
        <is>
          <t>Useful life (years)</t>
        </is>
      </c>
      <c r="I7" s="14" t="inlineStr">
        <is>
          <t>Method (SL/RB)</t>
        </is>
      </c>
      <c r="J7" s="14" t="inlineStr">
        <is>
          <t>RB rate (per year)</t>
        </is>
      </c>
      <c r="K7" s="14" t="inlineStr">
        <is>
          <t>Disposal date</t>
        </is>
      </c>
      <c r="L7" s="14" t="inlineStr">
        <is>
          <t>Disposal proceeds</t>
        </is>
      </c>
      <c r="M7" s="14" t="inlineStr">
        <is>
          <t>Opening cost</t>
        </is>
      </c>
      <c r="N7" s="14" t="inlineStr">
        <is>
          <t>Additions</t>
        </is>
      </c>
      <c r="O7" s="14" t="inlineStr">
        <is>
          <t>Disposals (cost)</t>
        </is>
      </c>
      <c r="P7" s="14" t="inlineStr">
        <is>
          <t>Closing cost</t>
        </is>
      </c>
      <c r="Q7" s="14" t="inlineStr">
        <is>
          <t>Opening accumulated depreciation</t>
        </is>
      </c>
      <c r="R7" s="14" t="inlineStr">
        <is>
          <t>Depreciation charge for the year</t>
        </is>
      </c>
      <c r="S7" s="14" t="inlineStr">
        <is>
          <t>Accumulated depreciation on disposals</t>
        </is>
      </c>
      <c r="T7" s="14" t="inlineStr">
        <is>
          <t>Closing accumulated depreciation</t>
        </is>
      </c>
      <c r="U7" s="14" t="inlineStr">
        <is>
          <t>Opening NBV</t>
        </is>
      </c>
      <c r="V7" s="14" t="inlineStr">
        <is>
          <t>Closing NBV</t>
        </is>
      </c>
      <c r="W7" s="14" t="inlineStr">
        <is>
          <t>Gain / (loss) on disposal</t>
        </is>
      </c>
      <c r="X7" s="14" t="inlineStr">
        <is>
          <t>Status</t>
        </is>
      </c>
    </row>
    <row r="8">
      <c r="A8" s="5" t="inlineStr">
        <is>
          <t>FA-001</t>
        </is>
      </c>
      <c r="B8" s="5" t="inlineStr">
        <is>
          <t>Office fit-out, head office</t>
        </is>
      </c>
      <c r="C8" s="5" t="inlineStr">
        <is>
          <t>Leasehold improvements</t>
        </is>
      </c>
      <c r="D8" s="5" t="inlineStr">
        <is>
          <t>Head office</t>
        </is>
      </c>
      <c r="E8" s="12" t="n">
        <v>44652</v>
      </c>
      <c r="F8" s="16" t="n">
        <v>60000</v>
      </c>
      <c r="G8" s="16" t="n">
        <v>0</v>
      </c>
      <c r="H8" s="17" t="n">
        <v>10</v>
      </c>
      <c r="I8" s="5" t="inlineStr">
        <is>
          <t>SL</t>
        </is>
      </c>
      <c r="J8" s="18" t="n"/>
      <c r="K8" s="12" t="n"/>
      <c r="L8" s="16" t="n"/>
      <c r="M8" s="19">
        <f>IF($A8="","",IF(AND($E8&lt;Settings!$C$7,OR($K8="",$K8&gt;=Settings!$C$7)),$F8,0))</f>
        <v/>
      </c>
      <c r="N8" s="19">
        <f>IF($A8="","",IF(AND($E8&gt;=Settings!$C$7,$E8&lt;=Settings!$C$8),$F8,0))</f>
        <v/>
      </c>
      <c r="O8" s="19">
        <f>IF($A8="","",IF($K8="",0,IF(AND($K8&gt;=Settings!$C$7,$K8&lt;=Settings!$C$8),$F8,0)))</f>
        <v/>
      </c>
      <c r="P8" s="19">
        <f>IF($A8="","",M8+N8-O8)</f>
        <v/>
      </c>
      <c r="Q8" s="19">
        <f>IF($A8="","",IF(M8=0,0,SUMIFS('Depreciation schedule'!$S8:$AD8,'Depreciation schedule'!$S$4:$AD$4,"&lt;"&amp;Settings!$C$7)))</f>
        <v/>
      </c>
      <c r="R8" s="19">
        <f>IF($A8="","",IF(M8+N8=0,0,SUMIFS('Depreciation schedule'!$S8:$AD8,'Depreciation schedule'!$S$4:$AD$4,Settings!$C$7)))</f>
        <v/>
      </c>
      <c r="S8" s="19">
        <f>IF($A8="","",IF(O8&gt;0,Q8+R8,0))</f>
        <v/>
      </c>
      <c r="T8" s="19">
        <f>IF($A8="","",Q8+R8-S8)</f>
        <v/>
      </c>
      <c r="U8" s="19">
        <f>IF($A8="","",M8-Q8)</f>
        <v/>
      </c>
      <c r="V8" s="19">
        <f>IF($A8="","",P8-T8)</f>
        <v/>
      </c>
      <c r="W8" s="19">
        <f>IF($A8="","",IF(O8&gt;0,$L8-(O8-S8),0))</f>
        <v/>
      </c>
      <c r="X8" s="6">
        <f>IF($A8="","",IF($E8&gt;Settings!$C$8,"Not yet acquired",IF(AND($K8&lt;&gt;"",$K8&lt;Settings!$C$7),"Disposed in an earlier year",IF(O8&gt;0,"Disposed this year",IF(T8&gt;=$F8-$G8-0.005,"Fully depreciated","In use")))))</f>
        <v/>
      </c>
    </row>
    <row r="9">
      <c r="A9" s="5" t="inlineStr">
        <is>
          <t>FA-002</t>
        </is>
      </c>
      <c r="B9" s="5" t="inlineStr">
        <is>
          <t>Delivery van</t>
        </is>
      </c>
      <c r="C9" s="5" t="inlineStr">
        <is>
          <t>Motor vehicles</t>
        </is>
      </c>
      <c r="D9" s="5" t="inlineStr">
        <is>
          <t>Warehouse</t>
        </is>
      </c>
      <c r="E9" s="12" t="n">
        <v>45122</v>
      </c>
      <c r="F9" s="16" t="n">
        <v>38000</v>
      </c>
      <c r="G9" s="16" t="n">
        <v>6000</v>
      </c>
      <c r="H9" s="17" t="n">
        <v>5</v>
      </c>
      <c r="I9" s="5" t="inlineStr">
        <is>
          <t>RB</t>
        </is>
      </c>
      <c r="J9" s="18" t="n">
        <v>0.3</v>
      </c>
      <c r="K9" s="12" t="n"/>
      <c r="L9" s="16" t="n"/>
      <c r="M9" s="19">
        <f>IF($A9="","",IF(AND($E9&lt;Settings!$C$7,OR($K9="",$K9&gt;=Settings!$C$7)),$F9,0))</f>
        <v/>
      </c>
      <c r="N9" s="19">
        <f>IF($A9="","",IF(AND($E9&gt;=Settings!$C$7,$E9&lt;=Settings!$C$8),$F9,0))</f>
        <v/>
      </c>
      <c r="O9" s="19">
        <f>IF($A9="","",IF($K9="",0,IF(AND($K9&gt;=Settings!$C$7,$K9&lt;=Settings!$C$8),$F9,0)))</f>
        <v/>
      </c>
      <c r="P9" s="19">
        <f>IF($A9="","",M9+N9-O9)</f>
        <v/>
      </c>
      <c r="Q9" s="19">
        <f>IF($A9="","",IF(M9=0,0,SUMIFS('Depreciation schedule'!$S9:$AD9,'Depreciation schedule'!$S$4:$AD$4,"&lt;"&amp;Settings!$C$7)))</f>
        <v/>
      </c>
      <c r="R9" s="19">
        <f>IF($A9="","",IF(M9+N9=0,0,SUMIFS('Depreciation schedule'!$S9:$AD9,'Depreciation schedule'!$S$4:$AD$4,Settings!$C$7)))</f>
        <v/>
      </c>
      <c r="S9" s="19">
        <f>IF($A9="","",IF(O9&gt;0,Q9+R9,0))</f>
        <v/>
      </c>
      <c r="T9" s="19">
        <f>IF($A9="","",Q9+R9-S9)</f>
        <v/>
      </c>
      <c r="U9" s="19">
        <f>IF($A9="","",M9-Q9)</f>
        <v/>
      </c>
      <c r="V9" s="19">
        <f>IF($A9="","",P9-T9)</f>
        <v/>
      </c>
      <c r="W9" s="19">
        <f>IF($A9="","",IF(O9&gt;0,$L9-(O9-S9),0))</f>
        <v/>
      </c>
      <c r="X9" s="6">
        <f>IF($A9="","",IF($E9&gt;Settings!$C$8,"Not yet acquired",IF(AND($K9&lt;&gt;"",$K9&lt;Settings!$C$7),"Disposed in an earlier year",IF(O9&gt;0,"Disposed this year",IF(T9&gt;=$F9-$G9-0.005,"Fully depreciated","In use")))))</f>
        <v/>
      </c>
    </row>
    <row r="10">
      <c r="A10" s="5" t="inlineStr">
        <is>
          <t>FA-003</t>
        </is>
      </c>
      <c r="B10" s="5" t="inlineStr">
        <is>
          <t>Laptops (12 units)</t>
        </is>
      </c>
      <c r="C10" s="5" t="inlineStr">
        <is>
          <t>IT equipment</t>
        </is>
      </c>
      <c r="D10" s="5" t="inlineStr">
        <is>
          <t>Head office</t>
        </is>
      </c>
      <c r="E10" s="12" t="n">
        <v>45332</v>
      </c>
      <c r="F10" s="16" t="n">
        <v>12000</v>
      </c>
      <c r="G10" s="16" t="n">
        <v>0</v>
      </c>
      <c r="H10" s="17" t="n">
        <v>3</v>
      </c>
      <c r="I10" s="5" t="inlineStr">
        <is>
          <t>SL</t>
        </is>
      </c>
      <c r="J10" s="18" t="n"/>
      <c r="K10" s="12" t="n"/>
      <c r="L10" s="16" t="n"/>
      <c r="M10" s="19">
        <f>IF($A10="","",IF(AND($E10&lt;Settings!$C$7,OR($K10="",$K10&gt;=Settings!$C$7)),$F10,0))</f>
        <v/>
      </c>
      <c r="N10" s="19">
        <f>IF($A10="","",IF(AND($E10&gt;=Settings!$C$7,$E10&lt;=Settings!$C$8),$F10,0))</f>
        <v/>
      </c>
      <c r="O10" s="19">
        <f>IF($A10="","",IF($K10="",0,IF(AND($K10&gt;=Settings!$C$7,$K10&lt;=Settings!$C$8),$F10,0)))</f>
        <v/>
      </c>
      <c r="P10" s="19">
        <f>IF($A10="","",M10+N10-O10)</f>
        <v/>
      </c>
      <c r="Q10" s="19">
        <f>IF($A10="","",IF(M10=0,0,SUMIFS('Depreciation schedule'!$S10:$AD10,'Depreciation schedule'!$S$4:$AD$4,"&lt;"&amp;Settings!$C$7)))</f>
        <v/>
      </c>
      <c r="R10" s="19">
        <f>IF($A10="","",IF(M10+N10=0,0,SUMIFS('Depreciation schedule'!$S10:$AD10,'Depreciation schedule'!$S$4:$AD$4,Settings!$C$7)))</f>
        <v/>
      </c>
      <c r="S10" s="19">
        <f>IF($A10="","",IF(O10&gt;0,Q10+R10,0))</f>
        <v/>
      </c>
      <c r="T10" s="19">
        <f>IF($A10="","",Q10+R10-S10)</f>
        <v/>
      </c>
      <c r="U10" s="19">
        <f>IF($A10="","",M10-Q10)</f>
        <v/>
      </c>
      <c r="V10" s="19">
        <f>IF($A10="","",P10-T10)</f>
        <v/>
      </c>
      <c r="W10" s="19">
        <f>IF($A10="","",IF(O10&gt;0,$L10-(O10-S10),0))</f>
        <v/>
      </c>
      <c r="X10" s="6">
        <f>IF($A10="","",IF($E10&gt;Settings!$C$8,"Not yet acquired",IF(AND($K10&lt;&gt;"",$K10&lt;Settings!$C$7),"Disposed in an earlier year",IF(O10&gt;0,"Disposed this year",IF(T10&gt;=$F10-$G10-0.005,"Fully depreciated","In use")))))</f>
        <v/>
      </c>
    </row>
    <row r="11">
      <c r="A11" s="5" t="inlineStr">
        <is>
          <t>FA-004</t>
        </is>
      </c>
      <c r="B11" s="5" t="inlineStr">
        <is>
          <t>Warehouse racking</t>
        </is>
      </c>
      <c r="C11" s="5" t="inlineStr">
        <is>
          <t>Plant and machinery</t>
        </is>
      </c>
      <c r="D11" s="5" t="inlineStr">
        <is>
          <t>Warehouse</t>
        </is>
      </c>
      <c r="E11" s="12" t="n">
        <v>45536</v>
      </c>
      <c r="F11" s="16" t="n">
        <v>25000</v>
      </c>
      <c r="G11" s="16" t="n">
        <v>1000</v>
      </c>
      <c r="H11" s="17" t="n">
        <v>8</v>
      </c>
      <c r="I11" s="5" t="inlineStr">
        <is>
          <t>SL</t>
        </is>
      </c>
      <c r="J11" s="18" t="n"/>
      <c r="K11" s="12" t="n"/>
      <c r="L11" s="16" t="n"/>
      <c r="M11" s="19">
        <f>IF($A11="","",IF(AND($E11&lt;Settings!$C$7,OR($K11="",$K11&gt;=Settings!$C$7)),$F11,0))</f>
        <v/>
      </c>
      <c r="N11" s="19">
        <f>IF($A11="","",IF(AND($E11&gt;=Settings!$C$7,$E11&lt;=Settings!$C$8),$F11,0))</f>
        <v/>
      </c>
      <c r="O11" s="19">
        <f>IF($A11="","",IF($K11="",0,IF(AND($K11&gt;=Settings!$C$7,$K11&lt;=Settings!$C$8),$F11,0)))</f>
        <v/>
      </c>
      <c r="P11" s="19">
        <f>IF($A11="","",M11+N11-O11)</f>
        <v/>
      </c>
      <c r="Q11" s="19">
        <f>IF($A11="","",IF(M11=0,0,SUMIFS('Depreciation schedule'!$S11:$AD11,'Depreciation schedule'!$S$4:$AD$4,"&lt;"&amp;Settings!$C$7)))</f>
        <v/>
      </c>
      <c r="R11" s="19">
        <f>IF($A11="","",IF(M11+N11=0,0,SUMIFS('Depreciation schedule'!$S11:$AD11,'Depreciation schedule'!$S$4:$AD$4,Settings!$C$7)))</f>
        <v/>
      </c>
      <c r="S11" s="19">
        <f>IF($A11="","",IF(O11&gt;0,Q11+R11,0))</f>
        <v/>
      </c>
      <c r="T11" s="19">
        <f>IF($A11="","",Q11+R11-S11)</f>
        <v/>
      </c>
      <c r="U11" s="19">
        <f>IF($A11="","",M11-Q11)</f>
        <v/>
      </c>
      <c r="V11" s="19">
        <f>IF($A11="","",P11-T11)</f>
        <v/>
      </c>
      <c r="W11" s="19">
        <f>IF($A11="","",IF(O11&gt;0,$L11-(O11-S11),0))</f>
        <v/>
      </c>
      <c r="X11" s="6">
        <f>IF($A11="","",IF($E11&gt;Settings!$C$8,"Not yet acquired",IF(AND($K11&lt;&gt;"",$K11&lt;Settings!$C$7),"Disposed in an earlier year",IF(O11&gt;0,"Disposed this year",IF(T11&gt;=$F11-$G11-0.005,"Fully depreciated","In use")))))</f>
        <v/>
      </c>
    </row>
    <row r="12">
      <c r="A12" s="5" t="inlineStr">
        <is>
          <t>FA-005</t>
        </is>
      </c>
      <c r="B12" s="5" t="inlineStr">
        <is>
          <t>Forklift truck</t>
        </is>
      </c>
      <c r="C12" s="5" t="inlineStr">
        <is>
          <t>Plant and machinery</t>
        </is>
      </c>
      <c r="D12" s="5" t="inlineStr">
        <is>
          <t>Warehouse</t>
        </is>
      </c>
      <c r="E12" s="12" t="n">
        <v>44571</v>
      </c>
      <c r="F12" s="16" t="n">
        <v>22000</v>
      </c>
      <c r="G12" s="16" t="n">
        <v>2000</v>
      </c>
      <c r="H12" s="17" t="n">
        <v>7</v>
      </c>
      <c r="I12" s="5" t="inlineStr">
        <is>
          <t>RB</t>
        </is>
      </c>
      <c r="J12" s="18" t="n">
        <v>0.25</v>
      </c>
      <c r="K12" s="12" t="n">
        <v>46193</v>
      </c>
      <c r="L12" s="16" t="n">
        <v>9500</v>
      </c>
      <c r="M12" s="19">
        <f>IF($A12="","",IF(AND($E12&lt;Settings!$C$7,OR($K12="",$K12&gt;=Settings!$C$7)),$F12,0))</f>
        <v/>
      </c>
      <c r="N12" s="19">
        <f>IF($A12="","",IF(AND($E12&gt;=Settings!$C$7,$E12&lt;=Settings!$C$8),$F12,0))</f>
        <v/>
      </c>
      <c r="O12" s="19">
        <f>IF($A12="","",IF($K12="",0,IF(AND($K12&gt;=Settings!$C$7,$K12&lt;=Settings!$C$8),$F12,0)))</f>
        <v/>
      </c>
      <c r="P12" s="19">
        <f>IF($A12="","",M12+N12-O12)</f>
        <v/>
      </c>
      <c r="Q12" s="19">
        <f>IF($A12="","",IF(M12=0,0,SUMIFS('Depreciation schedule'!$S12:$AD12,'Depreciation schedule'!$S$4:$AD$4,"&lt;"&amp;Settings!$C$7)))</f>
        <v/>
      </c>
      <c r="R12" s="19">
        <f>IF($A12="","",IF(M12+N12=0,0,SUMIFS('Depreciation schedule'!$S12:$AD12,'Depreciation schedule'!$S$4:$AD$4,Settings!$C$7)))</f>
        <v/>
      </c>
      <c r="S12" s="19">
        <f>IF($A12="","",IF(O12&gt;0,Q12+R12,0))</f>
        <v/>
      </c>
      <c r="T12" s="19">
        <f>IF($A12="","",Q12+R12-S12)</f>
        <v/>
      </c>
      <c r="U12" s="19">
        <f>IF($A12="","",M12-Q12)</f>
        <v/>
      </c>
      <c r="V12" s="19">
        <f>IF($A12="","",P12-T12)</f>
        <v/>
      </c>
      <c r="W12" s="19">
        <f>IF($A12="","",IF(O12&gt;0,$L12-(O12-S12),0))</f>
        <v/>
      </c>
      <c r="X12" s="6">
        <f>IF($A12="","",IF($E12&gt;Settings!$C$8,"Not yet acquired",IF(AND($K12&lt;&gt;"",$K12&lt;Settings!$C$7),"Disposed in an earlier year",IF(O12&gt;0,"Disposed this year",IF(T12&gt;=$F12-$G12-0.005,"Fully depreciated","In use")))))</f>
        <v/>
      </c>
    </row>
    <row r="13">
      <c r="A13" s="5" t="inlineStr">
        <is>
          <t>FA-006</t>
        </is>
      </c>
      <c r="B13" s="5" t="inlineStr">
        <is>
          <t>Office furniture</t>
        </is>
      </c>
      <c r="C13" s="5" t="inlineStr">
        <is>
          <t>Furniture and fittings</t>
        </is>
      </c>
      <c r="D13" s="5" t="inlineStr">
        <is>
          <t>Head office</t>
        </is>
      </c>
      <c r="E13" s="12" t="n">
        <v>46086</v>
      </c>
      <c r="F13" s="16" t="n">
        <v>8400</v>
      </c>
      <c r="G13" s="16" t="n">
        <v>400</v>
      </c>
      <c r="H13" s="17" t="n">
        <v>8</v>
      </c>
      <c r="I13" s="5" t="inlineStr">
        <is>
          <t>SL</t>
        </is>
      </c>
      <c r="J13" s="18" t="n"/>
      <c r="K13" s="12" t="n"/>
      <c r="L13" s="16" t="n"/>
      <c r="M13" s="19">
        <f>IF($A13="","",IF(AND($E13&lt;Settings!$C$7,OR($K13="",$K13&gt;=Settings!$C$7)),$F13,0))</f>
        <v/>
      </c>
      <c r="N13" s="19">
        <f>IF($A13="","",IF(AND($E13&gt;=Settings!$C$7,$E13&lt;=Settings!$C$8),$F13,0))</f>
        <v/>
      </c>
      <c r="O13" s="19">
        <f>IF($A13="","",IF($K13="",0,IF(AND($K13&gt;=Settings!$C$7,$K13&lt;=Settings!$C$8),$F13,0)))</f>
        <v/>
      </c>
      <c r="P13" s="19">
        <f>IF($A13="","",M13+N13-O13)</f>
        <v/>
      </c>
      <c r="Q13" s="19">
        <f>IF($A13="","",IF(M13=0,0,SUMIFS('Depreciation schedule'!$S13:$AD13,'Depreciation schedule'!$S$4:$AD$4,"&lt;"&amp;Settings!$C$7)))</f>
        <v/>
      </c>
      <c r="R13" s="19">
        <f>IF($A13="","",IF(M13+N13=0,0,SUMIFS('Depreciation schedule'!$S13:$AD13,'Depreciation schedule'!$S$4:$AD$4,Settings!$C$7)))</f>
        <v/>
      </c>
      <c r="S13" s="19">
        <f>IF($A13="","",IF(O13&gt;0,Q13+R13,0))</f>
        <v/>
      </c>
      <c r="T13" s="19">
        <f>IF($A13="","",Q13+R13-S13)</f>
        <v/>
      </c>
      <c r="U13" s="19">
        <f>IF($A13="","",M13-Q13)</f>
        <v/>
      </c>
      <c r="V13" s="19">
        <f>IF($A13="","",P13-T13)</f>
        <v/>
      </c>
      <c r="W13" s="19">
        <f>IF($A13="","",IF(O13&gt;0,$L13-(O13-S13),0))</f>
        <v/>
      </c>
      <c r="X13" s="6">
        <f>IF($A13="","",IF($E13&gt;Settings!$C$8,"Not yet acquired",IF(AND($K13&lt;&gt;"",$K13&lt;Settings!$C$7),"Disposed in an earlier year",IF(O13&gt;0,"Disposed this year",IF(T13&gt;=$F13-$G13-0.005,"Fully depreciated","In use")))))</f>
        <v/>
      </c>
    </row>
    <row r="14">
      <c r="A14" s="5" t="inlineStr">
        <is>
          <t>FA-007</t>
        </is>
      </c>
      <c r="B14" s="5" t="inlineStr">
        <is>
          <t>File server</t>
        </is>
      </c>
      <c r="C14" s="5" t="inlineStr">
        <is>
          <t>IT equipment</t>
        </is>
      </c>
      <c r="D14" s="5" t="inlineStr">
        <is>
          <t>Head office</t>
        </is>
      </c>
      <c r="E14" s="12" t="n">
        <v>46307</v>
      </c>
      <c r="F14" s="16" t="n">
        <v>9600</v>
      </c>
      <c r="G14" s="16" t="n">
        <v>0</v>
      </c>
      <c r="H14" s="17" t="n">
        <v>4</v>
      </c>
      <c r="I14" s="5" t="inlineStr">
        <is>
          <t>RB</t>
        </is>
      </c>
      <c r="J14" s="18" t="n">
        <v>0.4</v>
      </c>
      <c r="K14" s="12" t="n"/>
      <c r="L14" s="16" t="n"/>
      <c r="M14" s="19">
        <f>IF($A14="","",IF(AND($E14&lt;Settings!$C$7,OR($K14="",$K14&gt;=Settings!$C$7)),$F14,0))</f>
        <v/>
      </c>
      <c r="N14" s="19">
        <f>IF($A14="","",IF(AND($E14&gt;=Settings!$C$7,$E14&lt;=Settings!$C$8),$F14,0))</f>
        <v/>
      </c>
      <c r="O14" s="19">
        <f>IF($A14="","",IF($K14="",0,IF(AND($K14&gt;=Settings!$C$7,$K14&lt;=Settings!$C$8),$F14,0)))</f>
        <v/>
      </c>
      <c r="P14" s="19">
        <f>IF($A14="","",M14+N14-O14)</f>
        <v/>
      </c>
      <c r="Q14" s="19">
        <f>IF($A14="","",IF(M14=0,0,SUMIFS('Depreciation schedule'!$S14:$AD14,'Depreciation schedule'!$S$4:$AD$4,"&lt;"&amp;Settings!$C$7)))</f>
        <v/>
      </c>
      <c r="R14" s="19">
        <f>IF($A14="","",IF(M14+N14=0,0,SUMIFS('Depreciation schedule'!$S14:$AD14,'Depreciation schedule'!$S$4:$AD$4,Settings!$C$7)))</f>
        <v/>
      </c>
      <c r="S14" s="19">
        <f>IF($A14="","",IF(O14&gt;0,Q14+R14,0))</f>
        <v/>
      </c>
      <c r="T14" s="19">
        <f>IF($A14="","",Q14+R14-S14)</f>
        <v/>
      </c>
      <c r="U14" s="19">
        <f>IF($A14="","",M14-Q14)</f>
        <v/>
      </c>
      <c r="V14" s="19">
        <f>IF($A14="","",P14-T14)</f>
        <v/>
      </c>
      <c r="W14" s="19">
        <f>IF($A14="","",IF(O14&gt;0,$L14-(O14-S14),0))</f>
        <v/>
      </c>
      <c r="X14" s="6">
        <f>IF($A14="","",IF($E14&gt;Settings!$C$8,"Not yet acquired",IF(AND($K14&lt;&gt;"",$K14&lt;Settings!$C$7),"Disposed in an earlier year",IF(O14&gt;0,"Disposed this year",IF(T14&gt;=$F14-$G14-0.005,"Fully depreciated","In use")))))</f>
        <v/>
      </c>
    </row>
    <row r="15">
      <c r="A15" s="5" t="inlineStr">
        <is>
          <t>FA-008</t>
        </is>
      </c>
      <c r="B15" s="5" t="inlineStr">
        <is>
          <t>Laptops (first batch)</t>
        </is>
      </c>
      <c r="C15" s="5" t="inlineStr">
        <is>
          <t>IT equipment</t>
        </is>
      </c>
      <c r="D15" s="5" t="inlineStr">
        <is>
          <t>Head office</t>
        </is>
      </c>
      <c r="E15" s="12" t="n">
        <v>44256</v>
      </c>
      <c r="F15" s="16" t="n">
        <v>9000</v>
      </c>
      <c r="G15" s="16" t="n">
        <v>0</v>
      </c>
      <c r="H15" s="17" t="n">
        <v>3</v>
      </c>
      <c r="I15" s="5" t="inlineStr">
        <is>
          <t>SL</t>
        </is>
      </c>
      <c r="J15" s="18" t="n"/>
      <c r="K15" s="12" t="n"/>
      <c r="L15" s="16" t="n"/>
      <c r="M15" s="19">
        <f>IF($A15="","",IF(AND($E15&lt;Settings!$C$7,OR($K15="",$K15&gt;=Settings!$C$7)),$F15,0))</f>
        <v/>
      </c>
      <c r="N15" s="19">
        <f>IF($A15="","",IF(AND($E15&gt;=Settings!$C$7,$E15&lt;=Settings!$C$8),$F15,0))</f>
        <v/>
      </c>
      <c r="O15" s="19">
        <f>IF($A15="","",IF($K15="",0,IF(AND($K15&gt;=Settings!$C$7,$K15&lt;=Settings!$C$8),$F15,0)))</f>
        <v/>
      </c>
      <c r="P15" s="19">
        <f>IF($A15="","",M15+N15-O15)</f>
        <v/>
      </c>
      <c r="Q15" s="19">
        <f>IF($A15="","",IF(M15=0,0,SUMIFS('Depreciation schedule'!$S15:$AD15,'Depreciation schedule'!$S$4:$AD$4,"&lt;"&amp;Settings!$C$7)))</f>
        <v/>
      </c>
      <c r="R15" s="19">
        <f>IF($A15="","",IF(M15+N15=0,0,SUMIFS('Depreciation schedule'!$S15:$AD15,'Depreciation schedule'!$S$4:$AD$4,Settings!$C$7)))</f>
        <v/>
      </c>
      <c r="S15" s="19">
        <f>IF($A15="","",IF(O15&gt;0,Q15+R15,0))</f>
        <v/>
      </c>
      <c r="T15" s="19">
        <f>IF($A15="","",Q15+R15-S15)</f>
        <v/>
      </c>
      <c r="U15" s="19">
        <f>IF($A15="","",M15-Q15)</f>
        <v/>
      </c>
      <c r="V15" s="19">
        <f>IF($A15="","",P15-T15)</f>
        <v/>
      </c>
      <c r="W15" s="19">
        <f>IF($A15="","",IF(O15&gt;0,$L15-(O15-S15),0))</f>
        <v/>
      </c>
      <c r="X15" s="6">
        <f>IF($A15="","",IF($E15&gt;Settings!$C$8,"Not yet acquired",IF(AND($K15&lt;&gt;"",$K15&lt;Settings!$C$7),"Disposed in an earlier year",IF(O15&gt;0,"Disposed this year",IF(T15&gt;=$F15-$G15-0.005,"Fully depreciated","In use")))))</f>
        <v/>
      </c>
    </row>
    <row r="16">
      <c r="A16" s="5" t="inlineStr">
        <is>
          <t>FA-009</t>
        </is>
      </c>
      <c r="B16" s="5" t="inlineStr">
        <is>
          <t>Showroom display units</t>
        </is>
      </c>
      <c r="C16" s="5" t="inlineStr">
        <is>
          <t>Furniture and fittings</t>
        </is>
      </c>
      <c r="D16" s="5" t="inlineStr">
        <is>
          <t>Showroom</t>
        </is>
      </c>
      <c r="E16" s="12" t="n">
        <v>45250</v>
      </c>
      <c r="F16" s="16" t="n">
        <v>14500</v>
      </c>
      <c r="G16" s="16" t="n">
        <v>500</v>
      </c>
      <c r="H16" s="17" t="n">
        <v>6</v>
      </c>
      <c r="I16" s="5" t="inlineStr">
        <is>
          <t>SL</t>
        </is>
      </c>
      <c r="J16" s="18" t="n"/>
      <c r="K16" s="12" t="n">
        <v>45900</v>
      </c>
      <c r="L16" s="16" t="n">
        <v>6000</v>
      </c>
      <c r="M16" s="19">
        <f>IF($A16="","",IF(AND($E16&lt;Settings!$C$7,OR($K16="",$K16&gt;=Settings!$C$7)),$F16,0))</f>
        <v/>
      </c>
      <c r="N16" s="19">
        <f>IF($A16="","",IF(AND($E16&gt;=Settings!$C$7,$E16&lt;=Settings!$C$8),$F16,0))</f>
        <v/>
      </c>
      <c r="O16" s="19">
        <f>IF($A16="","",IF($K16="",0,IF(AND($K16&gt;=Settings!$C$7,$K16&lt;=Settings!$C$8),$F16,0)))</f>
        <v/>
      </c>
      <c r="P16" s="19">
        <f>IF($A16="","",M16+N16-O16)</f>
        <v/>
      </c>
      <c r="Q16" s="19">
        <f>IF($A16="","",IF(M16=0,0,SUMIFS('Depreciation schedule'!$S16:$AD16,'Depreciation schedule'!$S$4:$AD$4,"&lt;"&amp;Settings!$C$7)))</f>
        <v/>
      </c>
      <c r="R16" s="19">
        <f>IF($A16="","",IF(M16+N16=0,0,SUMIFS('Depreciation schedule'!$S16:$AD16,'Depreciation schedule'!$S$4:$AD$4,Settings!$C$7)))</f>
        <v/>
      </c>
      <c r="S16" s="19">
        <f>IF($A16="","",IF(O16&gt;0,Q16+R16,0))</f>
        <v/>
      </c>
      <c r="T16" s="19">
        <f>IF($A16="","",Q16+R16-S16)</f>
        <v/>
      </c>
      <c r="U16" s="19">
        <f>IF($A16="","",M16-Q16)</f>
        <v/>
      </c>
      <c r="V16" s="19">
        <f>IF($A16="","",P16-T16)</f>
        <v/>
      </c>
      <c r="W16" s="19">
        <f>IF($A16="","",IF(O16&gt;0,$L16-(O16-S16),0))</f>
        <v/>
      </c>
      <c r="X16" s="6">
        <f>IF($A16="","",IF($E16&gt;Settings!$C$8,"Not yet acquired",IF(AND($K16&lt;&gt;"",$K16&lt;Settings!$C$7),"Disposed in an earlier year",IF(O16&gt;0,"Disposed this year",IF(T16&gt;=$F16-$G16-0.005,"Fully depreciated","In use")))))</f>
        <v/>
      </c>
    </row>
    <row r="17">
      <c r="A17" s="5" t="n"/>
      <c r="B17" s="5" t="n"/>
      <c r="C17" s="5" t="n"/>
      <c r="D17" s="5" t="n"/>
      <c r="E17" s="12" t="n"/>
      <c r="F17" s="16" t="n"/>
      <c r="G17" s="16" t="n"/>
      <c r="H17" s="17" t="n"/>
      <c r="I17" s="5" t="n"/>
      <c r="J17" s="18" t="n"/>
      <c r="K17" s="12" t="n"/>
      <c r="L17" s="16" t="n"/>
      <c r="M17" s="19">
        <f>IF($A17="","",IF(AND($E17&lt;Settings!$C$7,OR($K17="",$K17&gt;=Settings!$C$7)),$F17,0))</f>
        <v/>
      </c>
      <c r="N17" s="19">
        <f>IF($A17="","",IF(AND($E17&gt;=Settings!$C$7,$E17&lt;=Settings!$C$8),$F17,0))</f>
        <v/>
      </c>
      <c r="O17" s="19">
        <f>IF($A17="","",IF($K17="",0,IF(AND($K17&gt;=Settings!$C$7,$K17&lt;=Settings!$C$8),$F17,0)))</f>
        <v/>
      </c>
      <c r="P17" s="19">
        <f>IF($A17="","",M17+N17-O17)</f>
        <v/>
      </c>
      <c r="Q17" s="19">
        <f>IF($A17="","",IF(M17=0,0,SUMIFS('Depreciation schedule'!$S17:$AD17,'Depreciation schedule'!$S$4:$AD$4,"&lt;"&amp;Settings!$C$7)))</f>
        <v/>
      </c>
      <c r="R17" s="19">
        <f>IF($A17="","",IF(M17+N17=0,0,SUMIFS('Depreciation schedule'!$S17:$AD17,'Depreciation schedule'!$S$4:$AD$4,Settings!$C$7)))</f>
        <v/>
      </c>
      <c r="S17" s="19">
        <f>IF($A17="","",IF(O17&gt;0,Q17+R17,0))</f>
        <v/>
      </c>
      <c r="T17" s="19">
        <f>IF($A17="","",Q17+R17-S17)</f>
        <v/>
      </c>
      <c r="U17" s="19">
        <f>IF($A17="","",M17-Q17)</f>
        <v/>
      </c>
      <c r="V17" s="19">
        <f>IF($A17="","",P17-T17)</f>
        <v/>
      </c>
      <c r="W17" s="19">
        <f>IF($A17="","",IF(O17&gt;0,$L17-(O17-S17),0))</f>
        <v/>
      </c>
      <c r="X17" s="6">
        <f>IF($A17="","",IF($E17&gt;Settings!$C$8,"Not yet acquired",IF(AND($K17&lt;&gt;"",$K17&lt;Settings!$C$7),"Disposed in an earlier year",IF(O17&gt;0,"Disposed this year",IF(T17&gt;=$F17-$G17-0.005,"Fully depreciated","In use")))))</f>
        <v/>
      </c>
    </row>
    <row r="18">
      <c r="A18" s="5" t="n"/>
      <c r="B18" s="5" t="n"/>
      <c r="C18" s="5" t="n"/>
      <c r="D18" s="5" t="n"/>
      <c r="E18" s="12" t="n"/>
      <c r="F18" s="16" t="n"/>
      <c r="G18" s="16" t="n"/>
      <c r="H18" s="17" t="n"/>
      <c r="I18" s="5" t="n"/>
      <c r="J18" s="18" t="n"/>
      <c r="K18" s="12" t="n"/>
      <c r="L18" s="16" t="n"/>
      <c r="M18" s="19">
        <f>IF($A18="","",IF(AND($E18&lt;Settings!$C$7,OR($K18="",$K18&gt;=Settings!$C$7)),$F18,0))</f>
        <v/>
      </c>
      <c r="N18" s="19">
        <f>IF($A18="","",IF(AND($E18&gt;=Settings!$C$7,$E18&lt;=Settings!$C$8),$F18,0))</f>
        <v/>
      </c>
      <c r="O18" s="19">
        <f>IF($A18="","",IF($K18="",0,IF(AND($K18&gt;=Settings!$C$7,$K18&lt;=Settings!$C$8),$F18,0)))</f>
        <v/>
      </c>
      <c r="P18" s="19">
        <f>IF($A18="","",M18+N18-O18)</f>
        <v/>
      </c>
      <c r="Q18" s="19">
        <f>IF($A18="","",IF(M18=0,0,SUMIFS('Depreciation schedule'!$S18:$AD18,'Depreciation schedule'!$S$4:$AD$4,"&lt;"&amp;Settings!$C$7)))</f>
        <v/>
      </c>
      <c r="R18" s="19">
        <f>IF($A18="","",IF(M18+N18=0,0,SUMIFS('Depreciation schedule'!$S18:$AD18,'Depreciation schedule'!$S$4:$AD$4,Settings!$C$7)))</f>
        <v/>
      </c>
      <c r="S18" s="19">
        <f>IF($A18="","",IF(O18&gt;0,Q18+R18,0))</f>
        <v/>
      </c>
      <c r="T18" s="19">
        <f>IF($A18="","",Q18+R18-S18)</f>
        <v/>
      </c>
      <c r="U18" s="19">
        <f>IF($A18="","",M18-Q18)</f>
        <v/>
      </c>
      <c r="V18" s="19">
        <f>IF($A18="","",P18-T18)</f>
        <v/>
      </c>
      <c r="W18" s="19">
        <f>IF($A18="","",IF(O18&gt;0,$L18-(O18-S18),0))</f>
        <v/>
      </c>
      <c r="X18" s="6">
        <f>IF($A18="","",IF($E18&gt;Settings!$C$8,"Not yet acquired",IF(AND($K18&lt;&gt;"",$K18&lt;Settings!$C$7),"Disposed in an earlier year",IF(O18&gt;0,"Disposed this year",IF(T18&gt;=$F18-$G18-0.005,"Fully depreciated","In use")))))</f>
        <v/>
      </c>
    </row>
    <row r="19">
      <c r="A19" s="5" t="n"/>
      <c r="B19" s="5" t="n"/>
      <c r="C19" s="5" t="n"/>
      <c r="D19" s="5" t="n"/>
      <c r="E19" s="12" t="n"/>
      <c r="F19" s="16" t="n"/>
      <c r="G19" s="16" t="n"/>
      <c r="H19" s="17" t="n"/>
      <c r="I19" s="5" t="n"/>
      <c r="J19" s="18" t="n"/>
      <c r="K19" s="12" t="n"/>
      <c r="L19" s="16" t="n"/>
      <c r="M19" s="19">
        <f>IF($A19="","",IF(AND($E19&lt;Settings!$C$7,OR($K19="",$K19&gt;=Settings!$C$7)),$F19,0))</f>
        <v/>
      </c>
      <c r="N19" s="19">
        <f>IF($A19="","",IF(AND($E19&gt;=Settings!$C$7,$E19&lt;=Settings!$C$8),$F19,0))</f>
        <v/>
      </c>
      <c r="O19" s="19">
        <f>IF($A19="","",IF($K19="",0,IF(AND($K19&gt;=Settings!$C$7,$K19&lt;=Settings!$C$8),$F19,0)))</f>
        <v/>
      </c>
      <c r="P19" s="19">
        <f>IF($A19="","",M19+N19-O19)</f>
        <v/>
      </c>
      <c r="Q19" s="19">
        <f>IF($A19="","",IF(M19=0,0,SUMIFS('Depreciation schedule'!$S19:$AD19,'Depreciation schedule'!$S$4:$AD$4,"&lt;"&amp;Settings!$C$7)))</f>
        <v/>
      </c>
      <c r="R19" s="19">
        <f>IF($A19="","",IF(M19+N19=0,0,SUMIFS('Depreciation schedule'!$S19:$AD19,'Depreciation schedule'!$S$4:$AD$4,Settings!$C$7)))</f>
        <v/>
      </c>
      <c r="S19" s="19">
        <f>IF($A19="","",IF(O19&gt;0,Q19+R19,0))</f>
        <v/>
      </c>
      <c r="T19" s="19">
        <f>IF($A19="","",Q19+R19-S19)</f>
        <v/>
      </c>
      <c r="U19" s="19">
        <f>IF($A19="","",M19-Q19)</f>
        <v/>
      </c>
      <c r="V19" s="19">
        <f>IF($A19="","",P19-T19)</f>
        <v/>
      </c>
      <c r="W19" s="19">
        <f>IF($A19="","",IF(O19&gt;0,$L19-(O19-S19),0))</f>
        <v/>
      </c>
      <c r="X19" s="6">
        <f>IF($A19="","",IF($E19&gt;Settings!$C$8,"Not yet acquired",IF(AND($K19&lt;&gt;"",$K19&lt;Settings!$C$7),"Disposed in an earlier year",IF(O19&gt;0,"Disposed this year",IF(T19&gt;=$F19-$G19-0.005,"Fully depreciated","In use")))))</f>
        <v/>
      </c>
    </row>
    <row r="20">
      <c r="A20" s="5" t="n"/>
      <c r="B20" s="5" t="n"/>
      <c r="C20" s="5" t="n"/>
      <c r="D20" s="5" t="n"/>
      <c r="E20" s="12" t="n"/>
      <c r="F20" s="16" t="n"/>
      <c r="G20" s="16" t="n"/>
      <c r="H20" s="17" t="n"/>
      <c r="I20" s="5" t="n"/>
      <c r="J20" s="18" t="n"/>
      <c r="K20" s="12" t="n"/>
      <c r="L20" s="16" t="n"/>
      <c r="M20" s="19">
        <f>IF($A20="","",IF(AND($E20&lt;Settings!$C$7,OR($K20="",$K20&gt;=Settings!$C$7)),$F20,0))</f>
        <v/>
      </c>
      <c r="N20" s="19">
        <f>IF($A20="","",IF(AND($E20&gt;=Settings!$C$7,$E20&lt;=Settings!$C$8),$F20,0))</f>
        <v/>
      </c>
      <c r="O20" s="19">
        <f>IF($A20="","",IF($K20="",0,IF(AND($K20&gt;=Settings!$C$7,$K20&lt;=Settings!$C$8),$F20,0)))</f>
        <v/>
      </c>
      <c r="P20" s="19">
        <f>IF($A20="","",M20+N20-O20)</f>
        <v/>
      </c>
      <c r="Q20" s="19">
        <f>IF($A20="","",IF(M20=0,0,SUMIFS('Depreciation schedule'!$S20:$AD20,'Depreciation schedule'!$S$4:$AD$4,"&lt;"&amp;Settings!$C$7)))</f>
        <v/>
      </c>
      <c r="R20" s="19">
        <f>IF($A20="","",IF(M20+N20=0,0,SUMIFS('Depreciation schedule'!$S20:$AD20,'Depreciation schedule'!$S$4:$AD$4,Settings!$C$7)))</f>
        <v/>
      </c>
      <c r="S20" s="19">
        <f>IF($A20="","",IF(O20&gt;0,Q20+R20,0))</f>
        <v/>
      </c>
      <c r="T20" s="19">
        <f>IF($A20="","",Q20+R20-S20)</f>
        <v/>
      </c>
      <c r="U20" s="19">
        <f>IF($A20="","",M20-Q20)</f>
        <v/>
      </c>
      <c r="V20" s="19">
        <f>IF($A20="","",P20-T20)</f>
        <v/>
      </c>
      <c r="W20" s="19">
        <f>IF($A20="","",IF(O20&gt;0,$L20-(O20-S20),0))</f>
        <v/>
      </c>
      <c r="X20" s="6">
        <f>IF($A20="","",IF($E20&gt;Settings!$C$8,"Not yet acquired",IF(AND($K20&lt;&gt;"",$K20&lt;Settings!$C$7),"Disposed in an earlier year",IF(O20&gt;0,"Disposed this year",IF(T20&gt;=$F20-$G20-0.005,"Fully depreciated","In use")))))</f>
        <v/>
      </c>
    </row>
    <row r="21">
      <c r="A21" s="5" t="n"/>
      <c r="B21" s="5" t="n"/>
      <c r="C21" s="5" t="n"/>
      <c r="D21" s="5" t="n"/>
      <c r="E21" s="12" t="n"/>
      <c r="F21" s="16" t="n"/>
      <c r="G21" s="16" t="n"/>
      <c r="H21" s="17" t="n"/>
      <c r="I21" s="5" t="n"/>
      <c r="J21" s="18" t="n"/>
      <c r="K21" s="12" t="n"/>
      <c r="L21" s="16" t="n"/>
      <c r="M21" s="19">
        <f>IF($A21="","",IF(AND($E21&lt;Settings!$C$7,OR($K21="",$K21&gt;=Settings!$C$7)),$F21,0))</f>
        <v/>
      </c>
      <c r="N21" s="19">
        <f>IF($A21="","",IF(AND($E21&gt;=Settings!$C$7,$E21&lt;=Settings!$C$8),$F21,0))</f>
        <v/>
      </c>
      <c r="O21" s="19">
        <f>IF($A21="","",IF($K21="",0,IF(AND($K21&gt;=Settings!$C$7,$K21&lt;=Settings!$C$8),$F21,0)))</f>
        <v/>
      </c>
      <c r="P21" s="19">
        <f>IF($A21="","",M21+N21-O21)</f>
        <v/>
      </c>
      <c r="Q21" s="19">
        <f>IF($A21="","",IF(M21=0,0,SUMIFS('Depreciation schedule'!$S21:$AD21,'Depreciation schedule'!$S$4:$AD$4,"&lt;"&amp;Settings!$C$7)))</f>
        <v/>
      </c>
      <c r="R21" s="19">
        <f>IF($A21="","",IF(M21+N21=0,0,SUMIFS('Depreciation schedule'!$S21:$AD21,'Depreciation schedule'!$S$4:$AD$4,Settings!$C$7)))</f>
        <v/>
      </c>
      <c r="S21" s="19">
        <f>IF($A21="","",IF(O21&gt;0,Q21+R21,0))</f>
        <v/>
      </c>
      <c r="T21" s="19">
        <f>IF($A21="","",Q21+R21-S21)</f>
        <v/>
      </c>
      <c r="U21" s="19">
        <f>IF($A21="","",M21-Q21)</f>
        <v/>
      </c>
      <c r="V21" s="19">
        <f>IF($A21="","",P21-T21)</f>
        <v/>
      </c>
      <c r="W21" s="19">
        <f>IF($A21="","",IF(O21&gt;0,$L21-(O21-S21),0))</f>
        <v/>
      </c>
      <c r="X21" s="6">
        <f>IF($A21="","",IF($E21&gt;Settings!$C$8,"Not yet acquired",IF(AND($K21&lt;&gt;"",$K21&lt;Settings!$C$7),"Disposed in an earlier year",IF(O21&gt;0,"Disposed this year",IF(T21&gt;=$F21-$G21-0.005,"Fully depreciated","In use")))))</f>
        <v/>
      </c>
    </row>
    <row r="22">
      <c r="A22" s="5" t="n"/>
      <c r="B22" s="5" t="n"/>
      <c r="C22" s="5" t="n"/>
      <c r="D22" s="5" t="n"/>
      <c r="E22" s="12" t="n"/>
      <c r="F22" s="16" t="n"/>
      <c r="G22" s="16" t="n"/>
      <c r="H22" s="17" t="n"/>
      <c r="I22" s="5" t="n"/>
      <c r="J22" s="18" t="n"/>
      <c r="K22" s="12" t="n"/>
      <c r="L22" s="16" t="n"/>
      <c r="M22" s="19">
        <f>IF($A22="","",IF(AND($E22&lt;Settings!$C$7,OR($K22="",$K22&gt;=Settings!$C$7)),$F22,0))</f>
        <v/>
      </c>
      <c r="N22" s="19">
        <f>IF($A22="","",IF(AND($E22&gt;=Settings!$C$7,$E22&lt;=Settings!$C$8),$F22,0))</f>
        <v/>
      </c>
      <c r="O22" s="19">
        <f>IF($A22="","",IF($K22="",0,IF(AND($K22&gt;=Settings!$C$7,$K22&lt;=Settings!$C$8),$F22,0)))</f>
        <v/>
      </c>
      <c r="P22" s="19">
        <f>IF($A22="","",M22+N22-O22)</f>
        <v/>
      </c>
      <c r="Q22" s="19">
        <f>IF($A22="","",IF(M22=0,0,SUMIFS('Depreciation schedule'!$S22:$AD22,'Depreciation schedule'!$S$4:$AD$4,"&lt;"&amp;Settings!$C$7)))</f>
        <v/>
      </c>
      <c r="R22" s="19">
        <f>IF($A22="","",IF(M22+N22=0,0,SUMIFS('Depreciation schedule'!$S22:$AD22,'Depreciation schedule'!$S$4:$AD$4,Settings!$C$7)))</f>
        <v/>
      </c>
      <c r="S22" s="19">
        <f>IF($A22="","",IF(O22&gt;0,Q22+R22,0))</f>
        <v/>
      </c>
      <c r="T22" s="19">
        <f>IF($A22="","",Q22+R22-S22)</f>
        <v/>
      </c>
      <c r="U22" s="19">
        <f>IF($A22="","",M22-Q22)</f>
        <v/>
      </c>
      <c r="V22" s="19">
        <f>IF($A22="","",P22-T22)</f>
        <v/>
      </c>
      <c r="W22" s="19">
        <f>IF($A22="","",IF(O22&gt;0,$L22-(O22-S22),0))</f>
        <v/>
      </c>
      <c r="X22" s="6">
        <f>IF($A22="","",IF($E22&gt;Settings!$C$8,"Not yet acquired",IF(AND($K22&lt;&gt;"",$K22&lt;Settings!$C$7),"Disposed in an earlier year",IF(O22&gt;0,"Disposed this year",IF(T22&gt;=$F22-$G22-0.005,"Fully depreciated","In use")))))</f>
        <v/>
      </c>
    </row>
    <row r="23">
      <c r="A23" s="5" t="n"/>
      <c r="B23" s="5" t="n"/>
      <c r="C23" s="5" t="n"/>
      <c r="D23" s="5" t="n"/>
      <c r="E23" s="12" t="n"/>
      <c r="F23" s="16" t="n"/>
      <c r="G23" s="16" t="n"/>
      <c r="H23" s="17" t="n"/>
      <c r="I23" s="5" t="n"/>
      <c r="J23" s="18" t="n"/>
      <c r="K23" s="12" t="n"/>
      <c r="L23" s="16" t="n"/>
      <c r="M23" s="19">
        <f>IF($A23="","",IF(AND($E23&lt;Settings!$C$7,OR($K23="",$K23&gt;=Settings!$C$7)),$F23,0))</f>
        <v/>
      </c>
      <c r="N23" s="19">
        <f>IF($A23="","",IF(AND($E23&gt;=Settings!$C$7,$E23&lt;=Settings!$C$8),$F23,0))</f>
        <v/>
      </c>
      <c r="O23" s="19">
        <f>IF($A23="","",IF($K23="",0,IF(AND($K23&gt;=Settings!$C$7,$K23&lt;=Settings!$C$8),$F23,0)))</f>
        <v/>
      </c>
      <c r="P23" s="19">
        <f>IF($A23="","",M23+N23-O23)</f>
        <v/>
      </c>
      <c r="Q23" s="19">
        <f>IF($A23="","",IF(M23=0,0,SUMIFS('Depreciation schedule'!$S23:$AD23,'Depreciation schedule'!$S$4:$AD$4,"&lt;"&amp;Settings!$C$7)))</f>
        <v/>
      </c>
      <c r="R23" s="19">
        <f>IF($A23="","",IF(M23+N23=0,0,SUMIFS('Depreciation schedule'!$S23:$AD23,'Depreciation schedule'!$S$4:$AD$4,Settings!$C$7)))</f>
        <v/>
      </c>
      <c r="S23" s="19">
        <f>IF($A23="","",IF(O23&gt;0,Q23+R23,0))</f>
        <v/>
      </c>
      <c r="T23" s="19">
        <f>IF($A23="","",Q23+R23-S23)</f>
        <v/>
      </c>
      <c r="U23" s="19">
        <f>IF($A23="","",M23-Q23)</f>
        <v/>
      </c>
      <c r="V23" s="19">
        <f>IF($A23="","",P23-T23)</f>
        <v/>
      </c>
      <c r="W23" s="19">
        <f>IF($A23="","",IF(O23&gt;0,$L23-(O23-S23),0))</f>
        <v/>
      </c>
      <c r="X23" s="6">
        <f>IF($A23="","",IF($E23&gt;Settings!$C$8,"Not yet acquired",IF(AND($K23&lt;&gt;"",$K23&lt;Settings!$C$7),"Disposed in an earlier year",IF(O23&gt;0,"Disposed this year",IF(T23&gt;=$F23-$G23-0.005,"Fully depreciated","In use")))))</f>
        <v/>
      </c>
    </row>
    <row r="24">
      <c r="A24" s="5" t="n"/>
      <c r="B24" s="5" t="n"/>
      <c r="C24" s="5" t="n"/>
      <c r="D24" s="5" t="n"/>
      <c r="E24" s="12" t="n"/>
      <c r="F24" s="16" t="n"/>
      <c r="G24" s="16" t="n"/>
      <c r="H24" s="17" t="n"/>
      <c r="I24" s="5" t="n"/>
      <c r="J24" s="18" t="n"/>
      <c r="K24" s="12" t="n"/>
      <c r="L24" s="16" t="n"/>
      <c r="M24" s="19">
        <f>IF($A24="","",IF(AND($E24&lt;Settings!$C$7,OR($K24="",$K24&gt;=Settings!$C$7)),$F24,0))</f>
        <v/>
      </c>
      <c r="N24" s="19">
        <f>IF($A24="","",IF(AND($E24&gt;=Settings!$C$7,$E24&lt;=Settings!$C$8),$F24,0))</f>
        <v/>
      </c>
      <c r="O24" s="19">
        <f>IF($A24="","",IF($K24="",0,IF(AND($K24&gt;=Settings!$C$7,$K24&lt;=Settings!$C$8),$F24,0)))</f>
        <v/>
      </c>
      <c r="P24" s="19">
        <f>IF($A24="","",M24+N24-O24)</f>
        <v/>
      </c>
      <c r="Q24" s="19">
        <f>IF($A24="","",IF(M24=0,0,SUMIFS('Depreciation schedule'!$S24:$AD24,'Depreciation schedule'!$S$4:$AD$4,"&lt;"&amp;Settings!$C$7)))</f>
        <v/>
      </c>
      <c r="R24" s="19">
        <f>IF($A24="","",IF(M24+N24=0,0,SUMIFS('Depreciation schedule'!$S24:$AD24,'Depreciation schedule'!$S$4:$AD$4,Settings!$C$7)))</f>
        <v/>
      </c>
      <c r="S24" s="19">
        <f>IF($A24="","",IF(O24&gt;0,Q24+R24,0))</f>
        <v/>
      </c>
      <c r="T24" s="19">
        <f>IF($A24="","",Q24+R24-S24)</f>
        <v/>
      </c>
      <c r="U24" s="19">
        <f>IF($A24="","",M24-Q24)</f>
        <v/>
      </c>
      <c r="V24" s="19">
        <f>IF($A24="","",P24-T24)</f>
        <v/>
      </c>
      <c r="W24" s="19">
        <f>IF($A24="","",IF(O24&gt;0,$L24-(O24-S24),0))</f>
        <v/>
      </c>
      <c r="X24" s="6">
        <f>IF($A24="","",IF($E24&gt;Settings!$C$8,"Not yet acquired",IF(AND($K24&lt;&gt;"",$K24&lt;Settings!$C$7),"Disposed in an earlier year",IF(O24&gt;0,"Disposed this year",IF(T24&gt;=$F24-$G24-0.005,"Fully depreciated","In use")))))</f>
        <v/>
      </c>
    </row>
    <row r="25">
      <c r="A25" s="5" t="n"/>
      <c r="B25" s="5" t="n"/>
      <c r="C25" s="5" t="n"/>
      <c r="D25" s="5" t="n"/>
      <c r="E25" s="12" t="n"/>
      <c r="F25" s="16" t="n"/>
      <c r="G25" s="16" t="n"/>
      <c r="H25" s="17" t="n"/>
      <c r="I25" s="5" t="n"/>
      <c r="J25" s="18" t="n"/>
      <c r="K25" s="12" t="n"/>
      <c r="L25" s="16" t="n"/>
      <c r="M25" s="19">
        <f>IF($A25="","",IF(AND($E25&lt;Settings!$C$7,OR($K25="",$K25&gt;=Settings!$C$7)),$F25,0))</f>
        <v/>
      </c>
      <c r="N25" s="19">
        <f>IF($A25="","",IF(AND($E25&gt;=Settings!$C$7,$E25&lt;=Settings!$C$8),$F25,0))</f>
        <v/>
      </c>
      <c r="O25" s="19">
        <f>IF($A25="","",IF($K25="",0,IF(AND($K25&gt;=Settings!$C$7,$K25&lt;=Settings!$C$8),$F25,0)))</f>
        <v/>
      </c>
      <c r="P25" s="19">
        <f>IF($A25="","",M25+N25-O25)</f>
        <v/>
      </c>
      <c r="Q25" s="19">
        <f>IF($A25="","",IF(M25=0,0,SUMIFS('Depreciation schedule'!$S25:$AD25,'Depreciation schedule'!$S$4:$AD$4,"&lt;"&amp;Settings!$C$7)))</f>
        <v/>
      </c>
      <c r="R25" s="19">
        <f>IF($A25="","",IF(M25+N25=0,0,SUMIFS('Depreciation schedule'!$S25:$AD25,'Depreciation schedule'!$S$4:$AD$4,Settings!$C$7)))</f>
        <v/>
      </c>
      <c r="S25" s="19">
        <f>IF($A25="","",IF(O25&gt;0,Q25+R25,0))</f>
        <v/>
      </c>
      <c r="T25" s="19">
        <f>IF($A25="","",Q25+R25-S25)</f>
        <v/>
      </c>
      <c r="U25" s="19">
        <f>IF($A25="","",M25-Q25)</f>
        <v/>
      </c>
      <c r="V25" s="19">
        <f>IF($A25="","",P25-T25)</f>
        <v/>
      </c>
      <c r="W25" s="19">
        <f>IF($A25="","",IF(O25&gt;0,$L25-(O25-S25),0))</f>
        <v/>
      </c>
      <c r="X25" s="6">
        <f>IF($A25="","",IF($E25&gt;Settings!$C$8,"Not yet acquired",IF(AND($K25&lt;&gt;"",$K25&lt;Settings!$C$7),"Disposed in an earlier year",IF(O25&gt;0,"Disposed this year",IF(T25&gt;=$F25-$G25-0.005,"Fully depreciated","In use")))))</f>
        <v/>
      </c>
    </row>
    <row r="26">
      <c r="A26" s="5" t="n"/>
      <c r="B26" s="5" t="n"/>
      <c r="C26" s="5" t="n"/>
      <c r="D26" s="5" t="n"/>
      <c r="E26" s="12" t="n"/>
      <c r="F26" s="16" t="n"/>
      <c r="G26" s="16" t="n"/>
      <c r="H26" s="17" t="n"/>
      <c r="I26" s="5" t="n"/>
      <c r="J26" s="18" t="n"/>
      <c r="K26" s="12" t="n"/>
      <c r="L26" s="16" t="n"/>
      <c r="M26" s="19">
        <f>IF($A26="","",IF(AND($E26&lt;Settings!$C$7,OR($K26="",$K26&gt;=Settings!$C$7)),$F26,0))</f>
        <v/>
      </c>
      <c r="N26" s="19">
        <f>IF($A26="","",IF(AND($E26&gt;=Settings!$C$7,$E26&lt;=Settings!$C$8),$F26,0))</f>
        <v/>
      </c>
      <c r="O26" s="19">
        <f>IF($A26="","",IF($K26="",0,IF(AND($K26&gt;=Settings!$C$7,$K26&lt;=Settings!$C$8),$F26,0)))</f>
        <v/>
      </c>
      <c r="P26" s="19">
        <f>IF($A26="","",M26+N26-O26)</f>
        <v/>
      </c>
      <c r="Q26" s="19">
        <f>IF($A26="","",IF(M26=0,0,SUMIFS('Depreciation schedule'!$S26:$AD26,'Depreciation schedule'!$S$4:$AD$4,"&lt;"&amp;Settings!$C$7)))</f>
        <v/>
      </c>
      <c r="R26" s="19">
        <f>IF($A26="","",IF(M26+N26=0,0,SUMIFS('Depreciation schedule'!$S26:$AD26,'Depreciation schedule'!$S$4:$AD$4,Settings!$C$7)))</f>
        <v/>
      </c>
      <c r="S26" s="19">
        <f>IF($A26="","",IF(O26&gt;0,Q26+R26,0))</f>
        <v/>
      </c>
      <c r="T26" s="19">
        <f>IF($A26="","",Q26+R26-S26)</f>
        <v/>
      </c>
      <c r="U26" s="19">
        <f>IF($A26="","",M26-Q26)</f>
        <v/>
      </c>
      <c r="V26" s="19">
        <f>IF($A26="","",P26-T26)</f>
        <v/>
      </c>
      <c r="W26" s="19">
        <f>IF($A26="","",IF(O26&gt;0,$L26-(O26-S26),0))</f>
        <v/>
      </c>
      <c r="X26" s="6">
        <f>IF($A26="","",IF($E26&gt;Settings!$C$8,"Not yet acquired",IF(AND($K26&lt;&gt;"",$K26&lt;Settings!$C$7),"Disposed in an earlier year",IF(O26&gt;0,"Disposed this year",IF(T26&gt;=$F26-$G26-0.005,"Fully depreciated","In use")))))</f>
        <v/>
      </c>
    </row>
    <row r="27">
      <c r="A27" s="5" t="n"/>
      <c r="B27" s="5" t="n"/>
      <c r="C27" s="5" t="n"/>
      <c r="D27" s="5" t="n"/>
      <c r="E27" s="12" t="n"/>
      <c r="F27" s="16" t="n"/>
      <c r="G27" s="16" t="n"/>
      <c r="H27" s="17" t="n"/>
      <c r="I27" s="5" t="n"/>
      <c r="J27" s="18" t="n"/>
      <c r="K27" s="12" t="n"/>
      <c r="L27" s="16" t="n"/>
      <c r="M27" s="19">
        <f>IF($A27="","",IF(AND($E27&lt;Settings!$C$7,OR($K27="",$K27&gt;=Settings!$C$7)),$F27,0))</f>
        <v/>
      </c>
      <c r="N27" s="19">
        <f>IF($A27="","",IF(AND($E27&gt;=Settings!$C$7,$E27&lt;=Settings!$C$8),$F27,0))</f>
        <v/>
      </c>
      <c r="O27" s="19">
        <f>IF($A27="","",IF($K27="",0,IF(AND($K27&gt;=Settings!$C$7,$K27&lt;=Settings!$C$8),$F27,0)))</f>
        <v/>
      </c>
      <c r="P27" s="19">
        <f>IF($A27="","",M27+N27-O27)</f>
        <v/>
      </c>
      <c r="Q27" s="19">
        <f>IF($A27="","",IF(M27=0,0,SUMIFS('Depreciation schedule'!$S27:$AD27,'Depreciation schedule'!$S$4:$AD$4,"&lt;"&amp;Settings!$C$7)))</f>
        <v/>
      </c>
      <c r="R27" s="19">
        <f>IF($A27="","",IF(M27+N27=0,0,SUMIFS('Depreciation schedule'!$S27:$AD27,'Depreciation schedule'!$S$4:$AD$4,Settings!$C$7)))</f>
        <v/>
      </c>
      <c r="S27" s="19">
        <f>IF($A27="","",IF(O27&gt;0,Q27+R27,0))</f>
        <v/>
      </c>
      <c r="T27" s="19">
        <f>IF($A27="","",Q27+R27-S27)</f>
        <v/>
      </c>
      <c r="U27" s="19">
        <f>IF($A27="","",M27-Q27)</f>
        <v/>
      </c>
      <c r="V27" s="19">
        <f>IF($A27="","",P27-T27)</f>
        <v/>
      </c>
      <c r="W27" s="19">
        <f>IF($A27="","",IF(O27&gt;0,$L27-(O27-S27),0))</f>
        <v/>
      </c>
      <c r="X27" s="6">
        <f>IF($A27="","",IF($E27&gt;Settings!$C$8,"Not yet acquired",IF(AND($K27&lt;&gt;"",$K27&lt;Settings!$C$7),"Disposed in an earlier year",IF(O27&gt;0,"Disposed this year",IF(T27&gt;=$F27-$G27-0.005,"Fully depreciated","In use")))))</f>
        <v/>
      </c>
    </row>
    <row r="28">
      <c r="A28" s="5" t="n"/>
      <c r="B28" s="5" t="n"/>
      <c r="C28" s="5" t="n"/>
      <c r="D28" s="5" t="n"/>
      <c r="E28" s="12" t="n"/>
      <c r="F28" s="16" t="n"/>
      <c r="G28" s="16" t="n"/>
      <c r="H28" s="17" t="n"/>
      <c r="I28" s="5" t="n"/>
      <c r="J28" s="18" t="n"/>
      <c r="K28" s="12" t="n"/>
      <c r="L28" s="16" t="n"/>
      <c r="M28" s="19">
        <f>IF($A28="","",IF(AND($E28&lt;Settings!$C$7,OR($K28="",$K28&gt;=Settings!$C$7)),$F28,0))</f>
        <v/>
      </c>
      <c r="N28" s="19">
        <f>IF($A28="","",IF(AND($E28&gt;=Settings!$C$7,$E28&lt;=Settings!$C$8),$F28,0))</f>
        <v/>
      </c>
      <c r="O28" s="19">
        <f>IF($A28="","",IF($K28="",0,IF(AND($K28&gt;=Settings!$C$7,$K28&lt;=Settings!$C$8),$F28,0)))</f>
        <v/>
      </c>
      <c r="P28" s="19">
        <f>IF($A28="","",M28+N28-O28)</f>
        <v/>
      </c>
      <c r="Q28" s="19">
        <f>IF($A28="","",IF(M28=0,0,SUMIFS('Depreciation schedule'!$S28:$AD28,'Depreciation schedule'!$S$4:$AD$4,"&lt;"&amp;Settings!$C$7)))</f>
        <v/>
      </c>
      <c r="R28" s="19">
        <f>IF($A28="","",IF(M28+N28=0,0,SUMIFS('Depreciation schedule'!$S28:$AD28,'Depreciation schedule'!$S$4:$AD$4,Settings!$C$7)))</f>
        <v/>
      </c>
      <c r="S28" s="19">
        <f>IF($A28="","",IF(O28&gt;0,Q28+R28,0))</f>
        <v/>
      </c>
      <c r="T28" s="19">
        <f>IF($A28="","",Q28+R28-S28)</f>
        <v/>
      </c>
      <c r="U28" s="19">
        <f>IF($A28="","",M28-Q28)</f>
        <v/>
      </c>
      <c r="V28" s="19">
        <f>IF($A28="","",P28-T28)</f>
        <v/>
      </c>
      <c r="W28" s="19">
        <f>IF($A28="","",IF(O28&gt;0,$L28-(O28-S28),0))</f>
        <v/>
      </c>
      <c r="X28" s="6">
        <f>IF($A28="","",IF($E28&gt;Settings!$C$8,"Not yet acquired",IF(AND($K28&lt;&gt;"",$K28&lt;Settings!$C$7),"Disposed in an earlier year",IF(O28&gt;0,"Disposed this year",IF(T28&gt;=$F28-$G28-0.005,"Fully depreciated","In use")))))</f>
        <v/>
      </c>
    </row>
    <row r="29">
      <c r="A29" s="5" t="n"/>
      <c r="B29" s="5" t="n"/>
      <c r="C29" s="5" t="n"/>
      <c r="D29" s="5" t="n"/>
      <c r="E29" s="12" t="n"/>
      <c r="F29" s="16" t="n"/>
      <c r="G29" s="16" t="n"/>
      <c r="H29" s="17" t="n"/>
      <c r="I29" s="5" t="n"/>
      <c r="J29" s="18" t="n"/>
      <c r="K29" s="12" t="n"/>
      <c r="L29" s="16" t="n"/>
      <c r="M29" s="19">
        <f>IF($A29="","",IF(AND($E29&lt;Settings!$C$7,OR($K29="",$K29&gt;=Settings!$C$7)),$F29,0))</f>
        <v/>
      </c>
      <c r="N29" s="19">
        <f>IF($A29="","",IF(AND($E29&gt;=Settings!$C$7,$E29&lt;=Settings!$C$8),$F29,0))</f>
        <v/>
      </c>
      <c r="O29" s="19">
        <f>IF($A29="","",IF($K29="",0,IF(AND($K29&gt;=Settings!$C$7,$K29&lt;=Settings!$C$8),$F29,0)))</f>
        <v/>
      </c>
      <c r="P29" s="19">
        <f>IF($A29="","",M29+N29-O29)</f>
        <v/>
      </c>
      <c r="Q29" s="19">
        <f>IF($A29="","",IF(M29=0,0,SUMIFS('Depreciation schedule'!$S29:$AD29,'Depreciation schedule'!$S$4:$AD$4,"&lt;"&amp;Settings!$C$7)))</f>
        <v/>
      </c>
      <c r="R29" s="19">
        <f>IF($A29="","",IF(M29+N29=0,0,SUMIFS('Depreciation schedule'!$S29:$AD29,'Depreciation schedule'!$S$4:$AD$4,Settings!$C$7)))</f>
        <v/>
      </c>
      <c r="S29" s="19">
        <f>IF($A29="","",IF(O29&gt;0,Q29+R29,0))</f>
        <v/>
      </c>
      <c r="T29" s="19">
        <f>IF($A29="","",Q29+R29-S29)</f>
        <v/>
      </c>
      <c r="U29" s="19">
        <f>IF($A29="","",M29-Q29)</f>
        <v/>
      </c>
      <c r="V29" s="19">
        <f>IF($A29="","",P29-T29)</f>
        <v/>
      </c>
      <c r="W29" s="19">
        <f>IF($A29="","",IF(O29&gt;0,$L29-(O29-S29),0))</f>
        <v/>
      </c>
      <c r="X29" s="6">
        <f>IF($A29="","",IF($E29&gt;Settings!$C$8,"Not yet acquired",IF(AND($K29&lt;&gt;"",$K29&lt;Settings!$C$7),"Disposed in an earlier year",IF(O29&gt;0,"Disposed this year",IF(T29&gt;=$F29-$G29-0.005,"Fully depreciated","In use")))))</f>
        <v/>
      </c>
    </row>
    <row r="30">
      <c r="A30" s="5" t="n"/>
      <c r="B30" s="5" t="n"/>
      <c r="C30" s="5" t="n"/>
      <c r="D30" s="5" t="n"/>
      <c r="E30" s="12" t="n"/>
      <c r="F30" s="16" t="n"/>
      <c r="G30" s="16" t="n"/>
      <c r="H30" s="17" t="n"/>
      <c r="I30" s="5" t="n"/>
      <c r="J30" s="18" t="n"/>
      <c r="K30" s="12" t="n"/>
      <c r="L30" s="16" t="n"/>
      <c r="M30" s="19">
        <f>IF($A30="","",IF(AND($E30&lt;Settings!$C$7,OR($K30="",$K30&gt;=Settings!$C$7)),$F30,0))</f>
        <v/>
      </c>
      <c r="N30" s="19">
        <f>IF($A30="","",IF(AND($E30&gt;=Settings!$C$7,$E30&lt;=Settings!$C$8),$F30,0))</f>
        <v/>
      </c>
      <c r="O30" s="19">
        <f>IF($A30="","",IF($K30="",0,IF(AND($K30&gt;=Settings!$C$7,$K30&lt;=Settings!$C$8),$F30,0)))</f>
        <v/>
      </c>
      <c r="P30" s="19">
        <f>IF($A30="","",M30+N30-O30)</f>
        <v/>
      </c>
      <c r="Q30" s="19">
        <f>IF($A30="","",IF(M30=0,0,SUMIFS('Depreciation schedule'!$S30:$AD30,'Depreciation schedule'!$S$4:$AD$4,"&lt;"&amp;Settings!$C$7)))</f>
        <v/>
      </c>
      <c r="R30" s="19">
        <f>IF($A30="","",IF(M30+N30=0,0,SUMIFS('Depreciation schedule'!$S30:$AD30,'Depreciation schedule'!$S$4:$AD$4,Settings!$C$7)))</f>
        <v/>
      </c>
      <c r="S30" s="19">
        <f>IF($A30="","",IF(O30&gt;0,Q30+R30,0))</f>
        <v/>
      </c>
      <c r="T30" s="19">
        <f>IF($A30="","",Q30+R30-S30)</f>
        <v/>
      </c>
      <c r="U30" s="19">
        <f>IF($A30="","",M30-Q30)</f>
        <v/>
      </c>
      <c r="V30" s="19">
        <f>IF($A30="","",P30-T30)</f>
        <v/>
      </c>
      <c r="W30" s="19">
        <f>IF($A30="","",IF(O30&gt;0,$L30-(O30-S30),0))</f>
        <v/>
      </c>
      <c r="X30" s="6">
        <f>IF($A30="","",IF($E30&gt;Settings!$C$8,"Not yet acquired",IF(AND($K30&lt;&gt;"",$K30&lt;Settings!$C$7),"Disposed in an earlier year",IF(O30&gt;0,"Disposed this year",IF(T30&gt;=$F30-$G30-0.005,"Fully depreciated","In use")))))</f>
        <v/>
      </c>
    </row>
    <row r="31">
      <c r="A31" s="5" t="n"/>
      <c r="B31" s="5" t="n"/>
      <c r="C31" s="5" t="n"/>
      <c r="D31" s="5" t="n"/>
      <c r="E31" s="12" t="n"/>
      <c r="F31" s="16" t="n"/>
      <c r="G31" s="16" t="n"/>
      <c r="H31" s="17" t="n"/>
      <c r="I31" s="5" t="n"/>
      <c r="J31" s="18" t="n"/>
      <c r="K31" s="12" t="n"/>
      <c r="L31" s="16" t="n"/>
      <c r="M31" s="19">
        <f>IF($A31="","",IF(AND($E31&lt;Settings!$C$7,OR($K31="",$K31&gt;=Settings!$C$7)),$F31,0))</f>
        <v/>
      </c>
      <c r="N31" s="19">
        <f>IF($A31="","",IF(AND($E31&gt;=Settings!$C$7,$E31&lt;=Settings!$C$8),$F31,0))</f>
        <v/>
      </c>
      <c r="O31" s="19">
        <f>IF($A31="","",IF($K31="",0,IF(AND($K31&gt;=Settings!$C$7,$K31&lt;=Settings!$C$8),$F31,0)))</f>
        <v/>
      </c>
      <c r="P31" s="19">
        <f>IF($A31="","",M31+N31-O31)</f>
        <v/>
      </c>
      <c r="Q31" s="19">
        <f>IF($A31="","",IF(M31=0,0,SUMIFS('Depreciation schedule'!$S31:$AD31,'Depreciation schedule'!$S$4:$AD$4,"&lt;"&amp;Settings!$C$7)))</f>
        <v/>
      </c>
      <c r="R31" s="19">
        <f>IF($A31="","",IF(M31+N31=0,0,SUMIFS('Depreciation schedule'!$S31:$AD31,'Depreciation schedule'!$S$4:$AD$4,Settings!$C$7)))</f>
        <v/>
      </c>
      <c r="S31" s="19">
        <f>IF($A31="","",IF(O31&gt;0,Q31+R31,0))</f>
        <v/>
      </c>
      <c r="T31" s="19">
        <f>IF($A31="","",Q31+R31-S31)</f>
        <v/>
      </c>
      <c r="U31" s="19">
        <f>IF($A31="","",M31-Q31)</f>
        <v/>
      </c>
      <c r="V31" s="19">
        <f>IF($A31="","",P31-T31)</f>
        <v/>
      </c>
      <c r="W31" s="19">
        <f>IF($A31="","",IF(O31&gt;0,$L31-(O31-S31),0))</f>
        <v/>
      </c>
      <c r="X31" s="6">
        <f>IF($A31="","",IF($E31&gt;Settings!$C$8,"Not yet acquired",IF(AND($K31&lt;&gt;"",$K31&lt;Settings!$C$7),"Disposed in an earlier year",IF(O31&gt;0,"Disposed this year",IF(T31&gt;=$F31-$G31-0.005,"Fully depreciated","In use")))))</f>
        <v/>
      </c>
    </row>
    <row r="32">
      <c r="A32" s="5" t="n"/>
      <c r="B32" s="5" t="n"/>
      <c r="C32" s="5" t="n"/>
      <c r="D32" s="5" t="n"/>
      <c r="E32" s="12" t="n"/>
      <c r="F32" s="16" t="n"/>
      <c r="G32" s="16" t="n"/>
      <c r="H32" s="17" t="n"/>
      <c r="I32" s="5" t="n"/>
      <c r="J32" s="18" t="n"/>
      <c r="K32" s="12" t="n"/>
      <c r="L32" s="16" t="n"/>
      <c r="M32" s="19">
        <f>IF($A32="","",IF(AND($E32&lt;Settings!$C$7,OR($K32="",$K32&gt;=Settings!$C$7)),$F32,0))</f>
        <v/>
      </c>
      <c r="N32" s="19">
        <f>IF($A32="","",IF(AND($E32&gt;=Settings!$C$7,$E32&lt;=Settings!$C$8),$F32,0))</f>
        <v/>
      </c>
      <c r="O32" s="19">
        <f>IF($A32="","",IF($K32="",0,IF(AND($K32&gt;=Settings!$C$7,$K32&lt;=Settings!$C$8),$F32,0)))</f>
        <v/>
      </c>
      <c r="P32" s="19">
        <f>IF($A32="","",M32+N32-O32)</f>
        <v/>
      </c>
      <c r="Q32" s="19">
        <f>IF($A32="","",IF(M32=0,0,SUMIFS('Depreciation schedule'!$S32:$AD32,'Depreciation schedule'!$S$4:$AD$4,"&lt;"&amp;Settings!$C$7)))</f>
        <v/>
      </c>
      <c r="R32" s="19">
        <f>IF($A32="","",IF(M32+N32=0,0,SUMIFS('Depreciation schedule'!$S32:$AD32,'Depreciation schedule'!$S$4:$AD$4,Settings!$C$7)))</f>
        <v/>
      </c>
      <c r="S32" s="19">
        <f>IF($A32="","",IF(O32&gt;0,Q32+R32,0))</f>
        <v/>
      </c>
      <c r="T32" s="19">
        <f>IF($A32="","",Q32+R32-S32)</f>
        <v/>
      </c>
      <c r="U32" s="19">
        <f>IF($A32="","",M32-Q32)</f>
        <v/>
      </c>
      <c r="V32" s="19">
        <f>IF($A32="","",P32-T32)</f>
        <v/>
      </c>
      <c r="W32" s="19">
        <f>IF($A32="","",IF(O32&gt;0,$L32-(O32-S32),0))</f>
        <v/>
      </c>
      <c r="X32" s="6">
        <f>IF($A32="","",IF($E32&gt;Settings!$C$8,"Not yet acquired",IF(AND($K32&lt;&gt;"",$K32&lt;Settings!$C$7),"Disposed in an earlier year",IF(O32&gt;0,"Disposed this year",IF(T32&gt;=$F32-$G32-0.005,"Fully depreciated","In use")))))</f>
        <v/>
      </c>
    </row>
    <row r="33">
      <c r="A33" s="5" t="n"/>
      <c r="B33" s="5" t="n"/>
      <c r="C33" s="5" t="n"/>
      <c r="D33" s="5" t="n"/>
      <c r="E33" s="12" t="n"/>
      <c r="F33" s="16" t="n"/>
      <c r="G33" s="16" t="n"/>
      <c r="H33" s="17" t="n"/>
      <c r="I33" s="5" t="n"/>
      <c r="J33" s="18" t="n"/>
      <c r="K33" s="12" t="n"/>
      <c r="L33" s="16" t="n"/>
      <c r="M33" s="19">
        <f>IF($A33="","",IF(AND($E33&lt;Settings!$C$7,OR($K33="",$K33&gt;=Settings!$C$7)),$F33,0))</f>
        <v/>
      </c>
      <c r="N33" s="19">
        <f>IF($A33="","",IF(AND($E33&gt;=Settings!$C$7,$E33&lt;=Settings!$C$8),$F33,0))</f>
        <v/>
      </c>
      <c r="O33" s="19">
        <f>IF($A33="","",IF($K33="",0,IF(AND($K33&gt;=Settings!$C$7,$K33&lt;=Settings!$C$8),$F33,0)))</f>
        <v/>
      </c>
      <c r="P33" s="19">
        <f>IF($A33="","",M33+N33-O33)</f>
        <v/>
      </c>
      <c r="Q33" s="19">
        <f>IF($A33="","",IF(M33=0,0,SUMIFS('Depreciation schedule'!$S33:$AD33,'Depreciation schedule'!$S$4:$AD$4,"&lt;"&amp;Settings!$C$7)))</f>
        <v/>
      </c>
      <c r="R33" s="19">
        <f>IF($A33="","",IF(M33+N33=0,0,SUMIFS('Depreciation schedule'!$S33:$AD33,'Depreciation schedule'!$S$4:$AD$4,Settings!$C$7)))</f>
        <v/>
      </c>
      <c r="S33" s="19">
        <f>IF($A33="","",IF(O33&gt;0,Q33+R33,0))</f>
        <v/>
      </c>
      <c r="T33" s="19">
        <f>IF($A33="","",Q33+R33-S33)</f>
        <v/>
      </c>
      <c r="U33" s="19">
        <f>IF($A33="","",M33-Q33)</f>
        <v/>
      </c>
      <c r="V33" s="19">
        <f>IF($A33="","",P33-T33)</f>
        <v/>
      </c>
      <c r="W33" s="19">
        <f>IF($A33="","",IF(O33&gt;0,$L33-(O33-S33),0))</f>
        <v/>
      </c>
      <c r="X33" s="6">
        <f>IF($A33="","",IF($E33&gt;Settings!$C$8,"Not yet acquired",IF(AND($K33&lt;&gt;"",$K33&lt;Settings!$C$7),"Disposed in an earlier year",IF(O33&gt;0,"Disposed this year",IF(T33&gt;=$F33-$G33-0.005,"Fully depreciated","In use")))))</f>
        <v/>
      </c>
    </row>
    <row r="34">
      <c r="A34" s="5" t="n"/>
      <c r="B34" s="5" t="n"/>
      <c r="C34" s="5" t="n"/>
      <c r="D34" s="5" t="n"/>
      <c r="E34" s="12" t="n"/>
      <c r="F34" s="16" t="n"/>
      <c r="G34" s="16" t="n"/>
      <c r="H34" s="17" t="n"/>
      <c r="I34" s="5" t="n"/>
      <c r="J34" s="18" t="n"/>
      <c r="K34" s="12" t="n"/>
      <c r="L34" s="16" t="n"/>
      <c r="M34" s="19">
        <f>IF($A34="","",IF(AND($E34&lt;Settings!$C$7,OR($K34="",$K34&gt;=Settings!$C$7)),$F34,0))</f>
        <v/>
      </c>
      <c r="N34" s="19">
        <f>IF($A34="","",IF(AND($E34&gt;=Settings!$C$7,$E34&lt;=Settings!$C$8),$F34,0))</f>
        <v/>
      </c>
      <c r="O34" s="19">
        <f>IF($A34="","",IF($K34="",0,IF(AND($K34&gt;=Settings!$C$7,$K34&lt;=Settings!$C$8),$F34,0)))</f>
        <v/>
      </c>
      <c r="P34" s="19">
        <f>IF($A34="","",M34+N34-O34)</f>
        <v/>
      </c>
      <c r="Q34" s="19">
        <f>IF($A34="","",IF(M34=0,0,SUMIFS('Depreciation schedule'!$S34:$AD34,'Depreciation schedule'!$S$4:$AD$4,"&lt;"&amp;Settings!$C$7)))</f>
        <v/>
      </c>
      <c r="R34" s="19">
        <f>IF($A34="","",IF(M34+N34=0,0,SUMIFS('Depreciation schedule'!$S34:$AD34,'Depreciation schedule'!$S$4:$AD$4,Settings!$C$7)))</f>
        <v/>
      </c>
      <c r="S34" s="19">
        <f>IF($A34="","",IF(O34&gt;0,Q34+R34,0))</f>
        <v/>
      </c>
      <c r="T34" s="19">
        <f>IF($A34="","",Q34+R34-S34)</f>
        <v/>
      </c>
      <c r="U34" s="19">
        <f>IF($A34="","",M34-Q34)</f>
        <v/>
      </c>
      <c r="V34" s="19">
        <f>IF($A34="","",P34-T34)</f>
        <v/>
      </c>
      <c r="W34" s="19">
        <f>IF($A34="","",IF(O34&gt;0,$L34-(O34-S34),0))</f>
        <v/>
      </c>
      <c r="X34" s="6">
        <f>IF($A34="","",IF($E34&gt;Settings!$C$8,"Not yet acquired",IF(AND($K34&lt;&gt;"",$K34&lt;Settings!$C$7),"Disposed in an earlier year",IF(O34&gt;0,"Disposed this year",IF(T34&gt;=$F34-$G34-0.005,"Fully depreciated","In use")))))</f>
        <v/>
      </c>
    </row>
    <row r="35">
      <c r="A35" s="5" t="n"/>
      <c r="B35" s="5" t="n"/>
      <c r="C35" s="5" t="n"/>
      <c r="D35" s="5" t="n"/>
      <c r="E35" s="12" t="n"/>
      <c r="F35" s="16" t="n"/>
      <c r="G35" s="16" t="n"/>
      <c r="H35" s="17" t="n"/>
      <c r="I35" s="5" t="n"/>
      <c r="J35" s="18" t="n"/>
      <c r="K35" s="12" t="n"/>
      <c r="L35" s="16" t="n"/>
      <c r="M35" s="19">
        <f>IF($A35="","",IF(AND($E35&lt;Settings!$C$7,OR($K35="",$K35&gt;=Settings!$C$7)),$F35,0))</f>
        <v/>
      </c>
      <c r="N35" s="19">
        <f>IF($A35="","",IF(AND($E35&gt;=Settings!$C$7,$E35&lt;=Settings!$C$8),$F35,0))</f>
        <v/>
      </c>
      <c r="O35" s="19">
        <f>IF($A35="","",IF($K35="",0,IF(AND($K35&gt;=Settings!$C$7,$K35&lt;=Settings!$C$8),$F35,0)))</f>
        <v/>
      </c>
      <c r="P35" s="19">
        <f>IF($A35="","",M35+N35-O35)</f>
        <v/>
      </c>
      <c r="Q35" s="19">
        <f>IF($A35="","",IF(M35=0,0,SUMIFS('Depreciation schedule'!$S35:$AD35,'Depreciation schedule'!$S$4:$AD$4,"&lt;"&amp;Settings!$C$7)))</f>
        <v/>
      </c>
      <c r="R35" s="19">
        <f>IF($A35="","",IF(M35+N35=0,0,SUMIFS('Depreciation schedule'!$S35:$AD35,'Depreciation schedule'!$S$4:$AD$4,Settings!$C$7)))</f>
        <v/>
      </c>
      <c r="S35" s="19">
        <f>IF($A35="","",IF(O35&gt;0,Q35+R35,0))</f>
        <v/>
      </c>
      <c r="T35" s="19">
        <f>IF($A35="","",Q35+R35-S35)</f>
        <v/>
      </c>
      <c r="U35" s="19">
        <f>IF($A35="","",M35-Q35)</f>
        <v/>
      </c>
      <c r="V35" s="19">
        <f>IF($A35="","",P35-T35)</f>
        <v/>
      </c>
      <c r="W35" s="19">
        <f>IF($A35="","",IF(O35&gt;0,$L35-(O35-S35),0))</f>
        <v/>
      </c>
      <c r="X35" s="6">
        <f>IF($A35="","",IF($E35&gt;Settings!$C$8,"Not yet acquired",IF(AND($K35&lt;&gt;"",$K35&lt;Settings!$C$7),"Disposed in an earlier year",IF(O35&gt;0,"Disposed this year",IF(T35&gt;=$F35-$G35-0.005,"Fully depreciated","In use")))))</f>
        <v/>
      </c>
    </row>
    <row r="36">
      <c r="A36" s="5" t="n"/>
      <c r="B36" s="5" t="n"/>
      <c r="C36" s="5" t="n"/>
      <c r="D36" s="5" t="n"/>
      <c r="E36" s="12" t="n"/>
      <c r="F36" s="16" t="n"/>
      <c r="G36" s="16" t="n"/>
      <c r="H36" s="17" t="n"/>
      <c r="I36" s="5" t="n"/>
      <c r="J36" s="18" t="n"/>
      <c r="K36" s="12" t="n"/>
      <c r="L36" s="16" t="n"/>
      <c r="M36" s="19">
        <f>IF($A36="","",IF(AND($E36&lt;Settings!$C$7,OR($K36="",$K36&gt;=Settings!$C$7)),$F36,0))</f>
        <v/>
      </c>
      <c r="N36" s="19">
        <f>IF($A36="","",IF(AND($E36&gt;=Settings!$C$7,$E36&lt;=Settings!$C$8),$F36,0))</f>
        <v/>
      </c>
      <c r="O36" s="19">
        <f>IF($A36="","",IF($K36="",0,IF(AND($K36&gt;=Settings!$C$7,$K36&lt;=Settings!$C$8),$F36,0)))</f>
        <v/>
      </c>
      <c r="P36" s="19">
        <f>IF($A36="","",M36+N36-O36)</f>
        <v/>
      </c>
      <c r="Q36" s="19">
        <f>IF($A36="","",IF(M36=0,0,SUMIFS('Depreciation schedule'!$S36:$AD36,'Depreciation schedule'!$S$4:$AD$4,"&lt;"&amp;Settings!$C$7)))</f>
        <v/>
      </c>
      <c r="R36" s="19">
        <f>IF($A36="","",IF(M36+N36=0,0,SUMIFS('Depreciation schedule'!$S36:$AD36,'Depreciation schedule'!$S$4:$AD$4,Settings!$C$7)))</f>
        <v/>
      </c>
      <c r="S36" s="19">
        <f>IF($A36="","",IF(O36&gt;0,Q36+R36,0))</f>
        <v/>
      </c>
      <c r="T36" s="19">
        <f>IF($A36="","",Q36+R36-S36)</f>
        <v/>
      </c>
      <c r="U36" s="19">
        <f>IF($A36="","",M36-Q36)</f>
        <v/>
      </c>
      <c r="V36" s="19">
        <f>IF($A36="","",P36-T36)</f>
        <v/>
      </c>
      <c r="W36" s="19">
        <f>IF($A36="","",IF(O36&gt;0,$L36-(O36-S36),0))</f>
        <v/>
      </c>
      <c r="X36" s="6">
        <f>IF($A36="","",IF($E36&gt;Settings!$C$8,"Not yet acquired",IF(AND($K36&lt;&gt;"",$K36&lt;Settings!$C$7),"Disposed in an earlier year",IF(O36&gt;0,"Disposed this year",IF(T36&gt;=$F36-$G36-0.005,"Fully depreciated","In use")))))</f>
        <v/>
      </c>
    </row>
    <row r="37">
      <c r="A37" s="5" t="n"/>
      <c r="B37" s="5" t="n"/>
      <c r="C37" s="5" t="n"/>
      <c r="D37" s="5" t="n"/>
      <c r="E37" s="12" t="n"/>
      <c r="F37" s="16" t="n"/>
      <c r="G37" s="16" t="n"/>
      <c r="H37" s="17" t="n"/>
      <c r="I37" s="5" t="n"/>
      <c r="J37" s="18" t="n"/>
      <c r="K37" s="12" t="n"/>
      <c r="L37" s="16" t="n"/>
      <c r="M37" s="19">
        <f>IF($A37="","",IF(AND($E37&lt;Settings!$C$7,OR($K37="",$K37&gt;=Settings!$C$7)),$F37,0))</f>
        <v/>
      </c>
      <c r="N37" s="19">
        <f>IF($A37="","",IF(AND($E37&gt;=Settings!$C$7,$E37&lt;=Settings!$C$8),$F37,0))</f>
        <v/>
      </c>
      <c r="O37" s="19">
        <f>IF($A37="","",IF($K37="",0,IF(AND($K37&gt;=Settings!$C$7,$K37&lt;=Settings!$C$8),$F37,0)))</f>
        <v/>
      </c>
      <c r="P37" s="19">
        <f>IF($A37="","",M37+N37-O37)</f>
        <v/>
      </c>
      <c r="Q37" s="19">
        <f>IF($A37="","",IF(M37=0,0,SUMIFS('Depreciation schedule'!$S37:$AD37,'Depreciation schedule'!$S$4:$AD$4,"&lt;"&amp;Settings!$C$7)))</f>
        <v/>
      </c>
      <c r="R37" s="19">
        <f>IF($A37="","",IF(M37+N37=0,0,SUMIFS('Depreciation schedule'!$S37:$AD37,'Depreciation schedule'!$S$4:$AD$4,Settings!$C$7)))</f>
        <v/>
      </c>
      <c r="S37" s="19">
        <f>IF($A37="","",IF(O37&gt;0,Q37+R37,0))</f>
        <v/>
      </c>
      <c r="T37" s="19">
        <f>IF($A37="","",Q37+R37-S37)</f>
        <v/>
      </c>
      <c r="U37" s="19">
        <f>IF($A37="","",M37-Q37)</f>
        <v/>
      </c>
      <c r="V37" s="19">
        <f>IF($A37="","",P37-T37)</f>
        <v/>
      </c>
      <c r="W37" s="19">
        <f>IF($A37="","",IF(O37&gt;0,$L37-(O37-S37),0))</f>
        <v/>
      </c>
      <c r="X37" s="6">
        <f>IF($A37="","",IF($E37&gt;Settings!$C$8,"Not yet acquired",IF(AND($K37&lt;&gt;"",$K37&lt;Settings!$C$7),"Disposed in an earlier year",IF(O37&gt;0,"Disposed this year",IF(T37&gt;=$F37-$G37-0.005,"Fully depreciated","In use")))))</f>
        <v/>
      </c>
    </row>
    <row r="38">
      <c r="A38" s="5" t="n"/>
      <c r="B38" s="5" t="n"/>
      <c r="C38" s="5" t="n"/>
      <c r="D38" s="5" t="n"/>
      <c r="E38" s="12" t="n"/>
      <c r="F38" s="16" t="n"/>
      <c r="G38" s="16" t="n"/>
      <c r="H38" s="17" t="n"/>
      <c r="I38" s="5" t="n"/>
      <c r="J38" s="18" t="n"/>
      <c r="K38" s="12" t="n"/>
      <c r="L38" s="16" t="n"/>
      <c r="M38" s="19">
        <f>IF($A38="","",IF(AND($E38&lt;Settings!$C$7,OR($K38="",$K38&gt;=Settings!$C$7)),$F38,0))</f>
        <v/>
      </c>
      <c r="N38" s="19">
        <f>IF($A38="","",IF(AND($E38&gt;=Settings!$C$7,$E38&lt;=Settings!$C$8),$F38,0))</f>
        <v/>
      </c>
      <c r="O38" s="19">
        <f>IF($A38="","",IF($K38="",0,IF(AND($K38&gt;=Settings!$C$7,$K38&lt;=Settings!$C$8),$F38,0)))</f>
        <v/>
      </c>
      <c r="P38" s="19">
        <f>IF($A38="","",M38+N38-O38)</f>
        <v/>
      </c>
      <c r="Q38" s="19">
        <f>IF($A38="","",IF(M38=0,0,SUMIFS('Depreciation schedule'!$S38:$AD38,'Depreciation schedule'!$S$4:$AD$4,"&lt;"&amp;Settings!$C$7)))</f>
        <v/>
      </c>
      <c r="R38" s="19">
        <f>IF($A38="","",IF(M38+N38=0,0,SUMIFS('Depreciation schedule'!$S38:$AD38,'Depreciation schedule'!$S$4:$AD$4,Settings!$C$7)))</f>
        <v/>
      </c>
      <c r="S38" s="19">
        <f>IF($A38="","",IF(O38&gt;0,Q38+R38,0))</f>
        <v/>
      </c>
      <c r="T38" s="19">
        <f>IF($A38="","",Q38+R38-S38)</f>
        <v/>
      </c>
      <c r="U38" s="19">
        <f>IF($A38="","",M38-Q38)</f>
        <v/>
      </c>
      <c r="V38" s="19">
        <f>IF($A38="","",P38-T38)</f>
        <v/>
      </c>
      <c r="W38" s="19">
        <f>IF($A38="","",IF(O38&gt;0,$L38-(O38-S38),0))</f>
        <v/>
      </c>
      <c r="X38" s="6">
        <f>IF($A38="","",IF($E38&gt;Settings!$C$8,"Not yet acquired",IF(AND($K38&lt;&gt;"",$K38&lt;Settings!$C$7),"Disposed in an earlier year",IF(O38&gt;0,"Disposed this year",IF(T38&gt;=$F38-$G38-0.005,"Fully depreciated","In use")))))</f>
        <v/>
      </c>
    </row>
    <row r="39">
      <c r="A39" s="5" t="n"/>
      <c r="B39" s="5" t="n"/>
      <c r="C39" s="5" t="n"/>
      <c r="D39" s="5" t="n"/>
      <c r="E39" s="12" t="n"/>
      <c r="F39" s="16" t="n"/>
      <c r="G39" s="16" t="n"/>
      <c r="H39" s="17" t="n"/>
      <c r="I39" s="5" t="n"/>
      <c r="J39" s="18" t="n"/>
      <c r="K39" s="12" t="n"/>
      <c r="L39" s="16" t="n"/>
      <c r="M39" s="19">
        <f>IF($A39="","",IF(AND($E39&lt;Settings!$C$7,OR($K39="",$K39&gt;=Settings!$C$7)),$F39,0))</f>
        <v/>
      </c>
      <c r="N39" s="19">
        <f>IF($A39="","",IF(AND($E39&gt;=Settings!$C$7,$E39&lt;=Settings!$C$8),$F39,0))</f>
        <v/>
      </c>
      <c r="O39" s="19">
        <f>IF($A39="","",IF($K39="",0,IF(AND($K39&gt;=Settings!$C$7,$K39&lt;=Settings!$C$8),$F39,0)))</f>
        <v/>
      </c>
      <c r="P39" s="19">
        <f>IF($A39="","",M39+N39-O39)</f>
        <v/>
      </c>
      <c r="Q39" s="19">
        <f>IF($A39="","",IF(M39=0,0,SUMIFS('Depreciation schedule'!$S39:$AD39,'Depreciation schedule'!$S$4:$AD$4,"&lt;"&amp;Settings!$C$7)))</f>
        <v/>
      </c>
      <c r="R39" s="19">
        <f>IF($A39="","",IF(M39+N39=0,0,SUMIFS('Depreciation schedule'!$S39:$AD39,'Depreciation schedule'!$S$4:$AD$4,Settings!$C$7)))</f>
        <v/>
      </c>
      <c r="S39" s="19">
        <f>IF($A39="","",IF(O39&gt;0,Q39+R39,0))</f>
        <v/>
      </c>
      <c r="T39" s="19">
        <f>IF($A39="","",Q39+R39-S39)</f>
        <v/>
      </c>
      <c r="U39" s="19">
        <f>IF($A39="","",M39-Q39)</f>
        <v/>
      </c>
      <c r="V39" s="19">
        <f>IF($A39="","",P39-T39)</f>
        <v/>
      </c>
      <c r="W39" s="19">
        <f>IF($A39="","",IF(O39&gt;0,$L39-(O39-S39),0))</f>
        <v/>
      </c>
      <c r="X39" s="6">
        <f>IF($A39="","",IF($E39&gt;Settings!$C$8,"Not yet acquired",IF(AND($K39&lt;&gt;"",$K39&lt;Settings!$C$7),"Disposed in an earlier year",IF(O39&gt;0,"Disposed this year",IF(T39&gt;=$F39-$G39-0.005,"Fully depreciated","In use")))))</f>
        <v/>
      </c>
    </row>
    <row r="40">
      <c r="A40" s="5" t="n"/>
      <c r="B40" s="5" t="n"/>
      <c r="C40" s="5" t="n"/>
      <c r="D40" s="5" t="n"/>
      <c r="E40" s="12" t="n"/>
      <c r="F40" s="16" t="n"/>
      <c r="G40" s="16" t="n"/>
      <c r="H40" s="17" t="n"/>
      <c r="I40" s="5" t="n"/>
      <c r="J40" s="18" t="n"/>
      <c r="K40" s="12" t="n"/>
      <c r="L40" s="16" t="n"/>
      <c r="M40" s="19">
        <f>IF($A40="","",IF(AND($E40&lt;Settings!$C$7,OR($K40="",$K40&gt;=Settings!$C$7)),$F40,0))</f>
        <v/>
      </c>
      <c r="N40" s="19">
        <f>IF($A40="","",IF(AND($E40&gt;=Settings!$C$7,$E40&lt;=Settings!$C$8),$F40,0))</f>
        <v/>
      </c>
      <c r="O40" s="19">
        <f>IF($A40="","",IF($K40="",0,IF(AND($K40&gt;=Settings!$C$7,$K40&lt;=Settings!$C$8),$F40,0)))</f>
        <v/>
      </c>
      <c r="P40" s="19">
        <f>IF($A40="","",M40+N40-O40)</f>
        <v/>
      </c>
      <c r="Q40" s="19">
        <f>IF($A40="","",IF(M40=0,0,SUMIFS('Depreciation schedule'!$S40:$AD40,'Depreciation schedule'!$S$4:$AD$4,"&lt;"&amp;Settings!$C$7)))</f>
        <v/>
      </c>
      <c r="R40" s="19">
        <f>IF($A40="","",IF(M40+N40=0,0,SUMIFS('Depreciation schedule'!$S40:$AD40,'Depreciation schedule'!$S$4:$AD$4,Settings!$C$7)))</f>
        <v/>
      </c>
      <c r="S40" s="19">
        <f>IF($A40="","",IF(O40&gt;0,Q40+R40,0))</f>
        <v/>
      </c>
      <c r="T40" s="19">
        <f>IF($A40="","",Q40+R40-S40)</f>
        <v/>
      </c>
      <c r="U40" s="19">
        <f>IF($A40="","",M40-Q40)</f>
        <v/>
      </c>
      <c r="V40" s="19">
        <f>IF($A40="","",P40-T40)</f>
        <v/>
      </c>
      <c r="W40" s="19">
        <f>IF($A40="","",IF(O40&gt;0,$L40-(O40-S40),0))</f>
        <v/>
      </c>
      <c r="X40" s="6">
        <f>IF($A40="","",IF($E40&gt;Settings!$C$8,"Not yet acquired",IF(AND($K40&lt;&gt;"",$K40&lt;Settings!$C$7),"Disposed in an earlier year",IF(O40&gt;0,"Disposed this year",IF(T40&gt;=$F40-$G40-0.005,"Fully depreciated","In use")))))</f>
        <v/>
      </c>
    </row>
    <row r="41">
      <c r="A41" s="5" t="n"/>
      <c r="B41" s="5" t="n"/>
      <c r="C41" s="5" t="n"/>
      <c r="D41" s="5" t="n"/>
      <c r="E41" s="12" t="n"/>
      <c r="F41" s="16" t="n"/>
      <c r="G41" s="16" t="n"/>
      <c r="H41" s="17" t="n"/>
      <c r="I41" s="5" t="n"/>
      <c r="J41" s="18" t="n"/>
      <c r="K41" s="12" t="n"/>
      <c r="L41" s="16" t="n"/>
      <c r="M41" s="19">
        <f>IF($A41="","",IF(AND($E41&lt;Settings!$C$7,OR($K41="",$K41&gt;=Settings!$C$7)),$F41,0))</f>
        <v/>
      </c>
      <c r="N41" s="19">
        <f>IF($A41="","",IF(AND($E41&gt;=Settings!$C$7,$E41&lt;=Settings!$C$8),$F41,0))</f>
        <v/>
      </c>
      <c r="O41" s="19">
        <f>IF($A41="","",IF($K41="",0,IF(AND($K41&gt;=Settings!$C$7,$K41&lt;=Settings!$C$8),$F41,0)))</f>
        <v/>
      </c>
      <c r="P41" s="19">
        <f>IF($A41="","",M41+N41-O41)</f>
        <v/>
      </c>
      <c r="Q41" s="19">
        <f>IF($A41="","",IF(M41=0,0,SUMIFS('Depreciation schedule'!$S41:$AD41,'Depreciation schedule'!$S$4:$AD$4,"&lt;"&amp;Settings!$C$7)))</f>
        <v/>
      </c>
      <c r="R41" s="19">
        <f>IF($A41="","",IF(M41+N41=0,0,SUMIFS('Depreciation schedule'!$S41:$AD41,'Depreciation schedule'!$S$4:$AD$4,Settings!$C$7)))</f>
        <v/>
      </c>
      <c r="S41" s="19">
        <f>IF($A41="","",IF(O41&gt;0,Q41+R41,0))</f>
        <v/>
      </c>
      <c r="T41" s="19">
        <f>IF($A41="","",Q41+R41-S41)</f>
        <v/>
      </c>
      <c r="U41" s="19">
        <f>IF($A41="","",M41-Q41)</f>
        <v/>
      </c>
      <c r="V41" s="19">
        <f>IF($A41="","",P41-T41)</f>
        <v/>
      </c>
      <c r="W41" s="19">
        <f>IF($A41="","",IF(O41&gt;0,$L41-(O41-S41),0))</f>
        <v/>
      </c>
      <c r="X41" s="6">
        <f>IF($A41="","",IF($E41&gt;Settings!$C$8,"Not yet acquired",IF(AND($K41&lt;&gt;"",$K41&lt;Settings!$C$7),"Disposed in an earlier year",IF(O41&gt;0,"Disposed this year",IF(T41&gt;=$F41-$G41-0.005,"Fully depreciated","In use")))))</f>
        <v/>
      </c>
    </row>
    <row r="42">
      <c r="A42" s="5" t="n"/>
      <c r="B42" s="5" t="n"/>
      <c r="C42" s="5" t="n"/>
      <c r="D42" s="5" t="n"/>
      <c r="E42" s="12" t="n"/>
      <c r="F42" s="16" t="n"/>
      <c r="G42" s="16" t="n"/>
      <c r="H42" s="17" t="n"/>
      <c r="I42" s="5" t="n"/>
      <c r="J42" s="18" t="n"/>
      <c r="K42" s="12" t="n"/>
      <c r="L42" s="16" t="n"/>
      <c r="M42" s="19">
        <f>IF($A42="","",IF(AND($E42&lt;Settings!$C$7,OR($K42="",$K42&gt;=Settings!$C$7)),$F42,0))</f>
        <v/>
      </c>
      <c r="N42" s="19">
        <f>IF($A42="","",IF(AND($E42&gt;=Settings!$C$7,$E42&lt;=Settings!$C$8),$F42,0))</f>
        <v/>
      </c>
      <c r="O42" s="19">
        <f>IF($A42="","",IF($K42="",0,IF(AND($K42&gt;=Settings!$C$7,$K42&lt;=Settings!$C$8),$F42,0)))</f>
        <v/>
      </c>
      <c r="P42" s="19">
        <f>IF($A42="","",M42+N42-O42)</f>
        <v/>
      </c>
      <c r="Q42" s="19">
        <f>IF($A42="","",IF(M42=0,0,SUMIFS('Depreciation schedule'!$S42:$AD42,'Depreciation schedule'!$S$4:$AD$4,"&lt;"&amp;Settings!$C$7)))</f>
        <v/>
      </c>
      <c r="R42" s="19">
        <f>IF($A42="","",IF(M42+N42=0,0,SUMIFS('Depreciation schedule'!$S42:$AD42,'Depreciation schedule'!$S$4:$AD$4,Settings!$C$7)))</f>
        <v/>
      </c>
      <c r="S42" s="19">
        <f>IF($A42="","",IF(O42&gt;0,Q42+R42,0))</f>
        <v/>
      </c>
      <c r="T42" s="19">
        <f>IF($A42="","",Q42+R42-S42)</f>
        <v/>
      </c>
      <c r="U42" s="19">
        <f>IF($A42="","",M42-Q42)</f>
        <v/>
      </c>
      <c r="V42" s="19">
        <f>IF($A42="","",P42-T42)</f>
        <v/>
      </c>
      <c r="W42" s="19">
        <f>IF($A42="","",IF(O42&gt;0,$L42-(O42-S42),0))</f>
        <v/>
      </c>
      <c r="X42" s="6">
        <f>IF($A42="","",IF($E42&gt;Settings!$C$8,"Not yet acquired",IF(AND($K42&lt;&gt;"",$K42&lt;Settings!$C$7),"Disposed in an earlier year",IF(O42&gt;0,"Disposed this year",IF(T42&gt;=$F42-$G42-0.005,"Fully depreciated","In use")))))</f>
        <v/>
      </c>
    </row>
    <row r="43">
      <c r="A43" s="5" t="n"/>
      <c r="B43" s="5" t="n"/>
      <c r="C43" s="5" t="n"/>
      <c r="D43" s="5" t="n"/>
      <c r="E43" s="12" t="n"/>
      <c r="F43" s="16" t="n"/>
      <c r="G43" s="16" t="n"/>
      <c r="H43" s="17" t="n"/>
      <c r="I43" s="5" t="n"/>
      <c r="J43" s="18" t="n"/>
      <c r="K43" s="12" t="n"/>
      <c r="L43" s="16" t="n"/>
      <c r="M43" s="19">
        <f>IF($A43="","",IF(AND($E43&lt;Settings!$C$7,OR($K43="",$K43&gt;=Settings!$C$7)),$F43,0))</f>
        <v/>
      </c>
      <c r="N43" s="19">
        <f>IF($A43="","",IF(AND($E43&gt;=Settings!$C$7,$E43&lt;=Settings!$C$8),$F43,0))</f>
        <v/>
      </c>
      <c r="O43" s="19">
        <f>IF($A43="","",IF($K43="",0,IF(AND($K43&gt;=Settings!$C$7,$K43&lt;=Settings!$C$8),$F43,0)))</f>
        <v/>
      </c>
      <c r="P43" s="19">
        <f>IF($A43="","",M43+N43-O43)</f>
        <v/>
      </c>
      <c r="Q43" s="19">
        <f>IF($A43="","",IF(M43=0,0,SUMIFS('Depreciation schedule'!$S43:$AD43,'Depreciation schedule'!$S$4:$AD$4,"&lt;"&amp;Settings!$C$7)))</f>
        <v/>
      </c>
      <c r="R43" s="19">
        <f>IF($A43="","",IF(M43+N43=0,0,SUMIFS('Depreciation schedule'!$S43:$AD43,'Depreciation schedule'!$S$4:$AD$4,Settings!$C$7)))</f>
        <v/>
      </c>
      <c r="S43" s="19">
        <f>IF($A43="","",IF(O43&gt;0,Q43+R43,0))</f>
        <v/>
      </c>
      <c r="T43" s="19">
        <f>IF($A43="","",Q43+R43-S43)</f>
        <v/>
      </c>
      <c r="U43" s="19">
        <f>IF($A43="","",M43-Q43)</f>
        <v/>
      </c>
      <c r="V43" s="19">
        <f>IF($A43="","",P43-T43)</f>
        <v/>
      </c>
      <c r="W43" s="19">
        <f>IF($A43="","",IF(O43&gt;0,$L43-(O43-S43),0))</f>
        <v/>
      </c>
      <c r="X43" s="6">
        <f>IF($A43="","",IF($E43&gt;Settings!$C$8,"Not yet acquired",IF(AND($K43&lt;&gt;"",$K43&lt;Settings!$C$7),"Disposed in an earlier year",IF(O43&gt;0,"Disposed this year",IF(T43&gt;=$F43-$G43-0.005,"Fully depreciated","In use")))))</f>
        <v/>
      </c>
    </row>
    <row r="44">
      <c r="A44" s="5" t="n"/>
      <c r="B44" s="5" t="n"/>
      <c r="C44" s="5" t="n"/>
      <c r="D44" s="5" t="n"/>
      <c r="E44" s="12" t="n"/>
      <c r="F44" s="16" t="n"/>
      <c r="G44" s="16" t="n"/>
      <c r="H44" s="17" t="n"/>
      <c r="I44" s="5" t="n"/>
      <c r="J44" s="18" t="n"/>
      <c r="K44" s="12" t="n"/>
      <c r="L44" s="16" t="n"/>
      <c r="M44" s="19">
        <f>IF($A44="","",IF(AND($E44&lt;Settings!$C$7,OR($K44="",$K44&gt;=Settings!$C$7)),$F44,0))</f>
        <v/>
      </c>
      <c r="N44" s="19">
        <f>IF($A44="","",IF(AND($E44&gt;=Settings!$C$7,$E44&lt;=Settings!$C$8),$F44,0))</f>
        <v/>
      </c>
      <c r="O44" s="19">
        <f>IF($A44="","",IF($K44="",0,IF(AND($K44&gt;=Settings!$C$7,$K44&lt;=Settings!$C$8),$F44,0)))</f>
        <v/>
      </c>
      <c r="P44" s="19">
        <f>IF($A44="","",M44+N44-O44)</f>
        <v/>
      </c>
      <c r="Q44" s="19">
        <f>IF($A44="","",IF(M44=0,0,SUMIFS('Depreciation schedule'!$S44:$AD44,'Depreciation schedule'!$S$4:$AD$4,"&lt;"&amp;Settings!$C$7)))</f>
        <v/>
      </c>
      <c r="R44" s="19">
        <f>IF($A44="","",IF(M44+N44=0,0,SUMIFS('Depreciation schedule'!$S44:$AD44,'Depreciation schedule'!$S$4:$AD$4,Settings!$C$7)))</f>
        <v/>
      </c>
      <c r="S44" s="19">
        <f>IF($A44="","",IF(O44&gt;0,Q44+R44,0))</f>
        <v/>
      </c>
      <c r="T44" s="19">
        <f>IF($A44="","",Q44+R44-S44)</f>
        <v/>
      </c>
      <c r="U44" s="19">
        <f>IF($A44="","",M44-Q44)</f>
        <v/>
      </c>
      <c r="V44" s="19">
        <f>IF($A44="","",P44-T44)</f>
        <v/>
      </c>
      <c r="W44" s="19">
        <f>IF($A44="","",IF(O44&gt;0,$L44-(O44-S44),0))</f>
        <v/>
      </c>
      <c r="X44" s="6">
        <f>IF($A44="","",IF($E44&gt;Settings!$C$8,"Not yet acquired",IF(AND($K44&lt;&gt;"",$K44&lt;Settings!$C$7),"Disposed in an earlier year",IF(O44&gt;0,"Disposed this year",IF(T44&gt;=$F44-$G44-0.005,"Fully depreciated","In use")))))</f>
        <v/>
      </c>
    </row>
    <row r="45">
      <c r="A45" s="5" t="n"/>
      <c r="B45" s="5" t="n"/>
      <c r="C45" s="5" t="n"/>
      <c r="D45" s="5" t="n"/>
      <c r="E45" s="12" t="n"/>
      <c r="F45" s="16" t="n"/>
      <c r="G45" s="16" t="n"/>
      <c r="H45" s="17" t="n"/>
      <c r="I45" s="5" t="n"/>
      <c r="J45" s="18" t="n"/>
      <c r="K45" s="12" t="n"/>
      <c r="L45" s="16" t="n"/>
      <c r="M45" s="19">
        <f>IF($A45="","",IF(AND($E45&lt;Settings!$C$7,OR($K45="",$K45&gt;=Settings!$C$7)),$F45,0))</f>
        <v/>
      </c>
      <c r="N45" s="19">
        <f>IF($A45="","",IF(AND($E45&gt;=Settings!$C$7,$E45&lt;=Settings!$C$8),$F45,0))</f>
        <v/>
      </c>
      <c r="O45" s="19">
        <f>IF($A45="","",IF($K45="",0,IF(AND($K45&gt;=Settings!$C$7,$K45&lt;=Settings!$C$8),$F45,0)))</f>
        <v/>
      </c>
      <c r="P45" s="19">
        <f>IF($A45="","",M45+N45-O45)</f>
        <v/>
      </c>
      <c r="Q45" s="19">
        <f>IF($A45="","",IF(M45=0,0,SUMIFS('Depreciation schedule'!$S45:$AD45,'Depreciation schedule'!$S$4:$AD$4,"&lt;"&amp;Settings!$C$7)))</f>
        <v/>
      </c>
      <c r="R45" s="19">
        <f>IF($A45="","",IF(M45+N45=0,0,SUMIFS('Depreciation schedule'!$S45:$AD45,'Depreciation schedule'!$S$4:$AD$4,Settings!$C$7)))</f>
        <v/>
      </c>
      <c r="S45" s="19">
        <f>IF($A45="","",IF(O45&gt;0,Q45+R45,0))</f>
        <v/>
      </c>
      <c r="T45" s="19">
        <f>IF($A45="","",Q45+R45-S45)</f>
        <v/>
      </c>
      <c r="U45" s="19">
        <f>IF($A45="","",M45-Q45)</f>
        <v/>
      </c>
      <c r="V45" s="19">
        <f>IF($A45="","",P45-T45)</f>
        <v/>
      </c>
      <c r="W45" s="19">
        <f>IF($A45="","",IF(O45&gt;0,$L45-(O45-S45),0))</f>
        <v/>
      </c>
      <c r="X45" s="6">
        <f>IF($A45="","",IF($E45&gt;Settings!$C$8,"Not yet acquired",IF(AND($K45&lt;&gt;"",$K45&lt;Settings!$C$7),"Disposed in an earlier year",IF(O45&gt;0,"Disposed this year",IF(T45&gt;=$F45-$G45-0.005,"Fully depreciated","In use")))))</f>
        <v/>
      </c>
    </row>
    <row r="46">
      <c r="A46" s="5" t="n"/>
      <c r="B46" s="5" t="n"/>
      <c r="C46" s="5" t="n"/>
      <c r="D46" s="5" t="n"/>
      <c r="E46" s="12" t="n"/>
      <c r="F46" s="16" t="n"/>
      <c r="G46" s="16" t="n"/>
      <c r="H46" s="17" t="n"/>
      <c r="I46" s="5" t="n"/>
      <c r="J46" s="18" t="n"/>
      <c r="K46" s="12" t="n"/>
      <c r="L46" s="16" t="n"/>
      <c r="M46" s="19">
        <f>IF($A46="","",IF(AND($E46&lt;Settings!$C$7,OR($K46="",$K46&gt;=Settings!$C$7)),$F46,0))</f>
        <v/>
      </c>
      <c r="N46" s="19">
        <f>IF($A46="","",IF(AND($E46&gt;=Settings!$C$7,$E46&lt;=Settings!$C$8),$F46,0))</f>
        <v/>
      </c>
      <c r="O46" s="19">
        <f>IF($A46="","",IF($K46="",0,IF(AND($K46&gt;=Settings!$C$7,$K46&lt;=Settings!$C$8),$F46,0)))</f>
        <v/>
      </c>
      <c r="P46" s="19">
        <f>IF($A46="","",M46+N46-O46)</f>
        <v/>
      </c>
      <c r="Q46" s="19">
        <f>IF($A46="","",IF(M46=0,0,SUMIFS('Depreciation schedule'!$S46:$AD46,'Depreciation schedule'!$S$4:$AD$4,"&lt;"&amp;Settings!$C$7)))</f>
        <v/>
      </c>
      <c r="R46" s="19">
        <f>IF($A46="","",IF(M46+N46=0,0,SUMIFS('Depreciation schedule'!$S46:$AD46,'Depreciation schedule'!$S$4:$AD$4,Settings!$C$7)))</f>
        <v/>
      </c>
      <c r="S46" s="19">
        <f>IF($A46="","",IF(O46&gt;0,Q46+R46,0))</f>
        <v/>
      </c>
      <c r="T46" s="19">
        <f>IF($A46="","",Q46+R46-S46)</f>
        <v/>
      </c>
      <c r="U46" s="19">
        <f>IF($A46="","",M46-Q46)</f>
        <v/>
      </c>
      <c r="V46" s="19">
        <f>IF($A46="","",P46-T46)</f>
        <v/>
      </c>
      <c r="W46" s="19">
        <f>IF($A46="","",IF(O46&gt;0,$L46-(O46-S46),0))</f>
        <v/>
      </c>
      <c r="X46" s="6">
        <f>IF($A46="","",IF($E46&gt;Settings!$C$8,"Not yet acquired",IF(AND($K46&lt;&gt;"",$K46&lt;Settings!$C$7),"Disposed in an earlier year",IF(O46&gt;0,"Disposed this year",IF(T46&gt;=$F46-$G46-0.005,"Fully depreciated","In use")))))</f>
        <v/>
      </c>
    </row>
    <row r="47">
      <c r="A47" s="5" t="n"/>
      <c r="B47" s="5" t="n"/>
      <c r="C47" s="5" t="n"/>
      <c r="D47" s="5" t="n"/>
      <c r="E47" s="12" t="n"/>
      <c r="F47" s="16" t="n"/>
      <c r="G47" s="16" t="n"/>
      <c r="H47" s="17" t="n"/>
      <c r="I47" s="5" t="n"/>
      <c r="J47" s="18" t="n"/>
      <c r="K47" s="12" t="n"/>
      <c r="L47" s="16" t="n"/>
      <c r="M47" s="19">
        <f>IF($A47="","",IF(AND($E47&lt;Settings!$C$7,OR($K47="",$K47&gt;=Settings!$C$7)),$F47,0))</f>
        <v/>
      </c>
      <c r="N47" s="19">
        <f>IF($A47="","",IF(AND($E47&gt;=Settings!$C$7,$E47&lt;=Settings!$C$8),$F47,0))</f>
        <v/>
      </c>
      <c r="O47" s="19">
        <f>IF($A47="","",IF($K47="",0,IF(AND($K47&gt;=Settings!$C$7,$K47&lt;=Settings!$C$8),$F47,0)))</f>
        <v/>
      </c>
      <c r="P47" s="19">
        <f>IF($A47="","",M47+N47-O47)</f>
        <v/>
      </c>
      <c r="Q47" s="19">
        <f>IF($A47="","",IF(M47=0,0,SUMIFS('Depreciation schedule'!$S47:$AD47,'Depreciation schedule'!$S$4:$AD$4,"&lt;"&amp;Settings!$C$7)))</f>
        <v/>
      </c>
      <c r="R47" s="19">
        <f>IF($A47="","",IF(M47+N47=0,0,SUMIFS('Depreciation schedule'!$S47:$AD47,'Depreciation schedule'!$S$4:$AD$4,Settings!$C$7)))</f>
        <v/>
      </c>
      <c r="S47" s="19">
        <f>IF($A47="","",IF(O47&gt;0,Q47+R47,0))</f>
        <v/>
      </c>
      <c r="T47" s="19">
        <f>IF($A47="","",Q47+R47-S47)</f>
        <v/>
      </c>
      <c r="U47" s="19">
        <f>IF($A47="","",M47-Q47)</f>
        <v/>
      </c>
      <c r="V47" s="19">
        <f>IF($A47="","",P47-T47)</f>
        <v/>
      </c>
      <c r="W47" s="19">
        <f>IF($A47="","",IF(O47&gt;0,$L47-(O47-S47),0))</f>
        <v/>
      </c>
      <c r="X47" s="6">
        <f>IF($A47="","",IF($E47&gt;Settings!$C$8,"Not yet acquired",IF(AND($K47&lt;&gt;"",$K47&lt;Settings!$C$7),"Disposed in an earlier year",IF(O47&gt;0,"Disposed this year",IF(T47&gt;=$F47-$G47-0.005,"Fully depreciated","In use")))))</f>
        <v/>
      </c>
    </row>
    <row r="48">
      <c r="A48" s="5" t="n"/>
      <c r="B48" s="5" t="n"/>
      <c r="C48" s="5" t="n"/>
      <c r="D48" s="5" t="n"/>
      <c r="E48" s="12" t="n"/>
      <c r="F48" s="16" t="n"/>
      <c r="G48" s="16" t="n"/>
      <c r="H48" s="17" t="n"/>
      <c r="I48" s="5" t="n"/>
      <c r="J48" s="18" t="n"/>
      <c r="K48" s="12" t="n"/>
      <c r="L48" s="16" t="n"/>
      <c r="M48" s="19">
        <f>IF($A48="","",IF(AND($E48&lt;Settings!$C$7,OR($K48="",$K48&gt;=Settings!$C$7)),$F48,0))</f>
        <v/>
      </c>
      <c r="N48" s="19">
        <f>IF($A48="","",IF(AND($E48&gt;=Settings!$C$7,$E48&lt;=Settings!$C$8),$F48,0))</f>
        <v/>
      </c>
      <c r="O48" s="19">
        <f>IF($A48="","",IF($K48="",0,IF(AND($K48&gt;=Settings!$C$7,$K48&lt;=Settings!$C$8),$F48,0)))</f>
        <v/>
      </c>
      <c r="P48" s="19">
        <f>IF($A48="","",M48+N48-O48)</f>
        <v/>
      </c>
      <c r="Q48" s="19">
        <f>IF($A48="","",IF(M48=0,0,SUMIFS('Depreciation schedule'!$S48:$AD48,'Depreciation schedule'!$S$4:$AD$4,"&lt;"&amp;Settings!$C$7)))</f>
        <v/>
      </c>
      <c r="R48" s="19">
        <f>IF($A48="","",IF(M48+N48=0,0,SUMIFS('Depreciation schedule'!$S48:$AD48,'Depreciation schedule'!$S$4:$AD$4,Settings!$C$7)))</f>
        <v/>
      </c>
      <c r="S48" s="19">
        <f>IF($A48="","",IF(O48&gt;0,Q48+R48,0))</f>
        <v/>
      </c>
      <c r="T48" s="19">
        <f>IF($A48="","",Q48+R48-S48)</f>
        <v/>
      </c>
      <c r="U48" s="19">
        <f>IF($A48="","",M48-Q48)</f>
        <v/>
      </c>
      <c r="V48" s="19">
        <f>IF($A48="","",P48-T48)</f>
        <v/>
      </c>
      <c r="W48" s="19">
        <f>IF($A48="","",IF(O48&gt;0,$L48-(O48-S48),0))</f>
        <v/>
      </c>
      <c r="X48" s="6">
        <f>IF($A48="","",IF($E48&gt;Settings!$C$8,"Not yet acquired",IF(AND($K48&lt;&gt;"",$K48&lt;Settings!$C$7),"Disposed in an earlier year",IF(O48&gt;0,"Disposed this year",IF(T48&gt;=$F48-$G48-0.005,"Fully depreciated","In use")))))</f>
        <v/>
      </c>
    </row>
    <row r="49">
      <c r="A49" s="5" t="n"/>
      <c r="B49" s="5" t="n"/>
      <c r="C49" s="5" t="n"/>
      <c r="D49" s="5" t="n"/>
      <c r="E49" s="12" t="n"/>
      <c r="F49" s="16" t="n"/>
      <c r="G49" s="16" t="n"/>
      <c r="H49" s="17" t="n"/>
      <c r="I49" s="5" t="n"/>
      <c r="J49" s="18" t="n"/>
      <c r="K49" s="12" t="n"/>
      <c r="L49" s="16" t="n"/>
      <c r="M49" s="19">
        <f>IF($A49="","",IF(AND($E49&lt;Settings!$C$7,OR($K49="",$K49&gt;=Settings!$C$7)),$F49,0))</f>
        <v/>
      </c>
      <c r="N49" s="19">
        <f>IF($A49="","",IF(AND($E49&gt;=Settings!$C$7,$E49&lt;=Settings!$C$8),$F49,0))</f>
        <v/>
      </c>
      <c r="O49" s="19">
        <f>IF($A49="","",IF($K49="",0,IF(AND($K49&gt;=Settings!$C$7,$K49&lt;=Settings!$C$8),$F49,0)))</f>
        <v/>
      </c>
      <c r="P49" s="19">
        <f>IF($A49="","",M49+N49-O49)</f>
        <v/>
      </c>
      <c r="Q49" s="19">
        <f>IF($A49="","",IF(M49=0,0,SUMIFS('Depreciation schedule'!$S49:$AD49,'Depreciation schedule'!$S$4:$AD$4,"&lt;"&amp;Settings!$C$7)))</f>
        <v/>
      </c>
      <c r="R49" s="19">
        <f>IF($A49="","",IF(M49+N49=0,0,SUMIFS('Depreciation schedule'!$S49:$AD49,'Depreciation schedule'!$S$4:$AD$4,Settings!$C$7)))</f>
        <v/>
      </c>
      <c r="S49" s="19">
        <f>IF($A49="","",IF(O49&gt;0,Q49+R49,0))</f>
        <v/>
      </c>
      <c r="T49" s="19">
        <f>IF($A49="","",Q49+R49-S49)</f>
        <v/>
      </c>
      <c r="U49" s="19">
        <f>IF($A49="","",M49-Q49)</f>
        <v/>
      </c>
      <c r="V49" s="19">
        <f>IF($A49="","",P49-T49)</f>
        <v/>
      </c>
      <c r="W49" s="19">
        <f>IF($A49="","",IF(O49&gt;0,$L49-(O49-S49),0))</f>
        <v/>
      </c>
      <c r="X49" s="6">
        <f>IF($A49="","",IF($E49&gt;Settings!$C$8,"Not yet acquired",IF(AND($K49&lt;&gt;"",$K49&lt;Settings!$C$7),"Disposed in an earlier year",IF(O49&gt;0,"Disposed this year",IF(T49&gt;=$F49-$G49-0.005,"Fully depreciated","In use")))))</f>
        <v/>
      </c>
    </row>
    <row r="50">
      <c r="A50" s="5" t="n"/>
      <c r="B50" s="5" t="n"/>
      <c r="C50" s="5" t="n"/>
      <c r="D50" s="5" t="n"/>
      <c r="E50" s="12" t="n"/>
      <c r="F50" s="16" t="n"/>
      <c r="G50" s="16" t="n"/>
      <c r="H50" s="17" t="n"/>
      <c r="I50" s="5" t="n"/>
      <c r="J50" s="18" t="n"/>
      <c r="K50" s="12" t="n"/>
      <c r="L50" s="16" t="n"/>
      <c r="M50" s="19">
        <f>IF($A50="","",IF(AND($E50&lt;Settings!$C$7,OR($K50="",$K50&gt;=Settings!$C$7)),$F50,0))</f>
        <v/>
      </c>
      <c r="N50" s="19">
        <f>IF($A50="","",IF(AND($E50&gt;=Settings!$C$7,$E50&lt;=Settings!$C$8),$F50,0))</f>
        <v/>
      </c>
      <c r="O50" s="19">
        <f>IF($A50="","",IF($K50="",0,IF(AND($K50&gt;=Settings!$C$7,$K50&lt;=Settings!$C$8),$F50,0)))</f>
        <v/>
      </c>
      <c r="P50" s="19">
        <f>IF($A50="","",M50+N50-O50)</f>
        <v/>
      </c>
      <c r="Q50" s="19">
        <f>IF($A50="","",IF(M50=0,0,SUMIFS('Depreciation schedule'!$S50:$AD50,'Depreciation schedule'!$S$4:$AD$4,"&lt;"&amp;Settings!$C$7)))</f>
        <v/>
      </c>
      <c r="R50" s="19">
        <f>IF($A50="","",IF(M50+N50=0,0,SUMIFS('Depreciation schedule'!$S50:$AD50,'Depreciation schedule'!$S$4:$AD$4,Settings!$C$7)))</f>
        <v/>
      </c>
      <c r="S50" s="19">
        <f>IF($A50="","",IF(O50&gt;0,Q50+R50,0))</f>
        <v/>
      </c>
      <c r="T50" s="19">
        <f>IF($A50="","",Q50+R50-S50)</f>
        <v/>
      </c>
      <c r="U50" s="19">
        <f>IF($A50="","",M50-Q50)</f>
        <v/>
      </c>
      <c r="V50" s="19">
        <f>IF($A50="","",P50-T50)</f>
        <v/>
      </c>
      <c r="W50" s="19">
        <f>IF($A50="","",IF(O50&gt;0,$L50-(O50-S50),0))</f>
        <v/>
      </c>
      <c r="X50" s="6">
        <f>IF($A50="","",IF($E50&gt;Settings!$C$8,"Not yet acquired",IF(AND($K50&lt;&gt;"",$K50&lt;Settings!$C$7),"Disposed in an earlier year",IF(O50&gt;0,"Disposed this year",IF(T50&gt;=$F50-$G50-0.005,"Fully depreciated","In use")))))</f>
        <v/>
      </c>
    </row>
    <row r="51">
      <c r="A51" s="5" t="n"/>
      <c r="B51" s="5" t="n"/>
      <c r="C51" s="5" t="n"/>
      <c r="D51" s="5" t="n"/>
      <c r="E51" s="12" t="n"/>
      <c r="F51" s="16" t="n"/>
      <c r="G51" s="16" t="n"/>
      <c r="H51" s="17" t="n"/>
      <c r="I51" s="5" t="n"/>
      <c r="J51" s="18" t="n"/>
      <c r="K51" s="12" t="n"/>
      <c r="L51" s="16" t="n"/>
      <c r="M51" s="19">
        <f>IF($A51="","",IF(AND($E51&lt;Settings!$C$7,OR($K51="",$K51&gt;=Settings!$C$7)),$F51,0))</f>
        <v/>
      </c>
      <c r="N51" s="19">
        <f>IF($A51="","",IF(AND($E51&gt;=Settings!$C$7,$E51&lt;=Settings!$C$8),$F51,0))</f>
        <v/>
      </c>
      <c r="O51" s="19">
        <f>IF($A51="","",IF($K51="",0,IF(AND($K51&gt;=Settings!$C$7,$K51&lt;=Settings!$C$8),$F51,0)))</f>
        <v/>
      </c>
      <c r="P51" s="19">
        <f>IF($A51="","",M51+N51-O51)</f>
        <v/>
      </c>
      <c r="Q51" s="19">
        <f>IF($A51="","",IF(M51=0,0,SUMIFS('Depreciation schedule'!$S51:$AD51,'Depreciation schedule'!$S$4:$AD$4,"&lt;"&amp;Settings!$C$7)))</f>
        <v/>
      </c>
      <c r="R51" s="19">
        <f>IF($A51="","",IF(M51+N51=0,0,SUMIFS('Depreciation schedule'!$S51:$AD51,'Depreciation schedule'!$S$4:$AD$4,Settings!$C$7)))</f>
        <v/>
      </c>
      <c r="S51" s="19">
        <f>IF($A51="","",IF(O51&gt;0,Q51+R51,0))</f>
        <v/>
      </c>
      <c r="T51" s="19">
        <f>IF($A51="","",Q51+R51-S51)</f>
        <v/>
      </c>
      <c r="U51" s="19">
        <f>IF($A51="","",M51-Q51)</f>
        <v/>
      </c>
      <c r="V51" s="19">
        <f>IF($A51="","",P51-T51)</f>
        <v/>
      </c>
      <c r="W51" s="19">
        <f>IF($A51="","",IF(O51&gt;0,$L51-(O51-S51),0))</f>
        <v/>
      </c>
      <c r="X51" s="6">
        <f>IF($A51="","",IF($E51&gt;Settings!$C$8,"Not yet acquired",IF(AND($K51&lt;&gt;"",$K51&lt;Settings!$C$7),"Disposed in an earlier year",IF(O51&gt;0,"Disposed this year",IF(T51&gt;=$F51-$G51-0.005,"Fully depreciated","In use")))))</f>
        <v/>
      </c>
    </row>
    <row r="52">
      <c r="A52" s="5" t="n"/>
      <c r="B52" s="5" t="n"/>
      <c r="C52" s="5" t="n"/>
      <c r="D52" s="5" t="n"/>
      <c r="E52" s="12" t="n"/>
      <c r="F52" s="16" t="n"/>
      <c r="G52" s="16" t="n"/>
      <c r="H52" s="17" t="n"/>
      <c r="I52" s="5" t="n"/>
      <c r="J52" s="18" t="n"/>
      <c r="K52" s="12" t="n"/>
      <c r="L52" s="16" t="n"/>
      <c r="M52" s="19">
        <f>IF($A52="","",IF(AND($E52&lt;Settings!$C$7,OR($K52="",$K52&gt;=Settings!$C$7)),$F52,0))</f>
        <v/>
      </c>
      <c r="N52" s="19">
        <f>IF($A52="","",IF(AND($E52&gt;=Settings!$C$7,$E52&lt;=Settings!$C$8),$F52,0))</f>
        <v/>
      </c>
      <c r="O52" s="19">
        <f>IF($A52="","",IF($K52="",0,IF(AND($K52&gt;=Settings!$C$7,$K52&lt;=Settings!$C$8),$F52,0)))</f>
        <v/>
      </c>
      <c r="P52" s="19">
        <f>IF($A52="","",M52+N52-O52)</f>
        <v/>
      </c>
      <c r="Q52" s="19">
        <f>IF($A52="","",IF(M52=0,0,SUMIFS('Depreciation schedule'!$S52:$AD52,'Depreciation schedule'!$S$4:$AD$4,"&lt;"&amp;Settings!$C$7)))</f>
        <v/>
      </c>
      <c r="R52" s="19">
        <f>IF($A52="","",IF(M52+N52=0,0,SUMIFS('Depreciation schedule'!$S52:$AD52,'Depreciation schedule'!$S$4:$AD$4,Settings!$C$7)))</f>
        <v/>
      </c>
      <c r="S52" s="19">
        <f>IF($A52="","",IF(O52&gt;0,Q52+R52,0))</f>
        <v/>
      </c>
      <c r="T52" s="19">
        <f>IF($A52="","",Q52+R52-S52)</f>
        <v/>
      </c>
      <c r="U52" s="19">
        <f>IF($A52="","",M52-Q52)</f>
        <v/>
      </c>
      <c r="V52" s="19">
        <f>IF($A52="","",P52-T52)</f>
        <v/>
      </c>
      <c r="W52" s="19">
        <f>IF($A52="","",IF(O52&gt;0,$L52-(O52-S52),0))</f>
        <v/>
      </c>
      <c r="X52" s="6">
        <f>IF($A52="","",IF($E52&gt;Settings!$C$8,"Not yet acquired",IF(AND($K52&lt;&gt;"",$K52&lt;Settings!$C$7),"Disposed in an earlier year",IF(O52&gt;0,"Disposed this year",IF(T52&gt;=$F52-$G52-0.005,"Fully depreciated","In use")))))</f>
        <v/>
      </c>
    </row>
    <row r="53">
      <c r="A53" s="5" t="n"/>
      <c r="B53" s="5" t="n"/>
      <c r="C53" s="5" t="n"/>
      <c r="D53" s="5" t="n"/>
      <c r="E53" s="12" t="n"/>
      <c r="F53" s="16" t="n"/>
      <c r="G53" s="16" t="n"/>
      <c r="H53" s="17" t="n"/>
      <c r="I53" s="5" t="n"/>
      <c r="J53" s="18" t="n"/>
      <c r="K53" s="12" t="n"/>
      <c r="L53" s="16" t="n"/>
      <c r="M53" s="19">
        <f>IF($A53="","",IF(AND($E53&lt;Settings!$C$7,OR($K53="",$K53&gt;=Settings!$C$7)),$F53,0))</f>
        <v/>
      </c>
      <c r="N53" s="19">
        <f>IF($A53="","",IF(AND($E53&gt;=Settings!$C$7,$E53&lt;=Settings!$C$8),$F53,0))</f>
        <v/>
      </c>
      <c r="O53" s="19">
        <f>IF($A53="","",IF($K53="",0,IF(AND($K53&gt;=Settings!$C$7,$K53&lt;=Settings!$C$8),$F53,0)))</f>
        <v/>
      </c>
      <c r="P53" s="19">
        <f>IF($A53="","",M53+N53-O53)</f>
        <v/>
      </c>
      <c r="Q53" s="19">
        <f>IF($A53="","",IF(M53=0,0,SUMIFS('Depreciation schedule'!$S53:$AD53,'Depreciation schedule'!$S$4:$AD$4,"&lt;"&amp;Settings!$C$7)))</f>
        <v/>
      </c>
      <c r="R53" s="19">
        <f>IF($A53="","",IF(M53+N53=0,0,SUMIFS('Depreciation schedule'!$S53:$AD53,'Depreciation schedule'!$S$4:$AD$4,Settings!$C$7)))</f>
        <v/>
      </c>
      <c r="S53" s="19">
        <f>IF($A53="","",IF(O53&gt;0,Q53+R53,0))</f>
        <v/>
      </c>
      <c r="T53" s="19">
        <f>IF($A53="","",Q53+R53-S53)</f>
        <v/>
      </c>
      <c r="U53" s="19">
        <f>IF($A53="","",M53-Q53)</f>
        <v/>
      </c>
      <c r="V53" s="19">
        <f>IF($A53="","",P53-T53)</f>
        <v/>
      </c>
      <c r="W53" s="19">
        <f>IF($A53="","",IF(O53&gt;0,$L53-(O53-S53),0))</f>
        <v/>
      </c>
      <c r="X53" s="6">
        <f>IF($A53="","",IF($E53&gt;Settings!$C$8,"Not yet acquired",IF(AND($K53&lt;&gt;"",$K53&lt;Settings!$C$7),"Disposed in an earlier year",IF(O53&gt;0,"Disposed this year",IF(T53&gt;=$F53-$G53-0.005,"Fully depreciated","In use")))))</f>
        <v/>
      </c>
    </row>
    <row r="54">
      <c r="A54" s="5" t="n"/>
      <c r="B54" s="5" t="n"/>
      <c r="C54" s="5" t="n"/>
      <c r="D54" s="5" t="n"/>
      <c r="E54" s="12" t="n"/>
      <c r="F54" s="16" t="n"/>
      <c r="G54" s="16" t="n"/>
      <c r="H54" s="17" t="n"/>
      <c r="I54" s="5" t="n"/>
      <c r="J54" s="18" t="n"/>
      <c r="K54" s="12" t="n"/>
      <c r="L54" s="16" t="n"/>
      <c r="M54" s="19">
        <f>IF($A54="","",IF(AND($E54&lt;Settings!$C$7,OR($K54="",$K54&gt;=Settings!$C$7)),$F54,0))</f>
        <v/>
      </c>
      <c r="N54" s="19">
        <f>IF($A54="","",IF(AND($E54&gt;=Settings!$C$7,$E54&lt;=Settings!$C$8),$F54,0))</f>
        <v/>
      </c>
      <c r="O54" s="19">
        <f>IF($A54="","",IF($K54="",0,IF(AND($K54&gt;=Settings!$C$7,$K54&lt;=Settings!$C$8),$F54,0)))</f>
        <v/>
      </c>
      <c r="P54" s="19">
        <f>IF($A54="","",M54+N54-O54)</f>
        <v/>
      </c>
      <c r="Q54" s="19">
        <f>IF($A54="","",IF(M54=0,0,SUMIFS('Depreciation schedule'!$S54:$AD54,'Depreciation schedule'!$S$4:$AD$4,"&lt;"&amp;Settings!$C$7)))</f>
        <v/>
      </c>
      <c r="R54" s="19">
        <f>IF($A54="","",IF(M54+N54=0,0,SUMIFS('Depreciation schedule'!$S54:$AD54,'Depreciation schedule'!$S$4:$AD$4,Settings!$C$7)))</f>
        <v/>
      </c>
      <c r="S54" s="19">
        <f>IF($A54="","",IF(O54&gt;0,Q54+R54,0))</f>
        <v/>
      </c>
      <c r="T54" s="19">
        <f>IF($A54="","",Q54+R54-S54)</f>
        <v/>
      </c>
      <c r="U54" s="19">
        <f>IF($A54="","",M54-Q54)</f>
        <v/>
      </c>
      <c r="V54" s="19">
        <f>IF($A54="","",P54-T54)</f>
        <v/>
      </c>
      <c r="W54" s="19">
        <f>IF($A54="","",IF(O54&gt;0,$L54-(O54-S54),0))</f>
        <v/>
      </c>
      <c r="X54" s="6">
        <f>IF($A54="","",IF($E54&gt;Settings!$C$8,"Not yet acquired",IF(AND($K54&lt;&gt;"",$K54&lt;Settings!$C$7),"Disposed in an earlier year",IF(O54&gt;0,"Disposed this year",IF(T54&gt;=$F54-$G54-0.005,"Fully depreciated","In use")))))</f>
        <v/>
      </c>
    </row>
    <row r="55">
      <c r="A55" s="5" t="n"/>
      <c r="B55" s="5" t="n"/>
      <c r="C55" s="5" t="n"/>
      <c r="D55" s="5" t="n"/>
      <c r="E55" s="12" t="n"/>
      <c r="F55" s="16" t="n"/>
      <c r="G55" s="16" t="n"/>
      <c r="H55" s="17" t="n"/>
      <c r="I55" s="5" t="n"/>
      <c r="J55" s="18" t="n"/>
      <c r="K55" s="12" t="n"/>
      <c r="L55" s="16" t="n"/>
      <c r="M55" s="19">
        <f>IF($A55="","",IF(AND($E55&lt;Settings!$C$7,OR($K55="",$K55&gt;=Settings!$C$7)),$F55,0))</f>
        <v/>
      </c>
      <c r="N55" s="19">
        <f>IF($A55="","",IF(AND($E55&gt;=Settings!$C$7,$E55&lt;=Settings!$C$8),$F55,0))</f>
        <v/>
      </c>
      <c r="O55" s="19">
        <f>IF($A55="","",IF($K55="",0,IF(AND($K55&gt;=Settings!$C$7,$K55&lt;=Settings!$C$8),$F55,0)))</f>
        <v/>
      </c>
      <c r="P55" s="19">
        <f>IF($A55="","",M55+N55-O55)</f>
        <v/>
      </c>
      <c r="Q55" s="19">
        <f>IF($A55="","",IF(M55=0,0,SUMIFS('Depreciation schedule'!$S55:$AD55,'Depreciation schedule'!$S$4:$AD$4,"&lt;"&amp;Settings!$C$7)))</f>
        <v/>
      </c>
      <c r="R55" s="19">
        <f>IF($A55="","",IF(M55+N55=0,0,SUMIFS('Depreciation schedule'!$S55:$AD55,'Depreciation schedule'!$S$4:$AD$4,Settings!$C$7)))</f>
        <v/>
      </c>
      <c r="S55" s="19">
        <f>IF($A55="","",IF(O55&gt;0,Q55+R55,0))</f>
        <v/>
      </c>
      <c r="T55" s="19">
        <f>IF($A55="","",Q55+R55-S55)</f>
        <v/>
      </c>
      <c r="U55" s="19">
        <f>IF($A55="","",M55-Q55)</f>
        <v/>
      </c>
      <c r="V55" s="19">
        <f>IF($A55="","",P55-T55)</f>
        <v/>
      </c>
      <c r="W55" s="19">
        <f>IF($A55="","",IF(O55&gt;0,$L55-(O55-S55),0))</f>
        <v/>
      </c>
      <c r="X55" s="6">
        <f>IF($A55="","",IF($E55&gt;Settings!$C$8,"Not yet acquired",IF(AND($K55&lt;&gt;"",$K55&lt;Settings!$C$7),"Disposed in an earlier year",IF(O55&gt;0,"Disposed this year",IF(T55&gt;=$F55-$G55-0.005,"Fully depreciated","In use")))))</f>
        <v/>
      </c>
    </row>
    <row r="56">
      <c r="A56" s="5" t="n"/>
      <c r="B56" s="5" t="n"/>
      <c r="C56" s="5" t="n"/>
      <c r="D56" s="5" t="n"/>
      <c r="E56" s="12" t="n"/>
      <c r="F56" s="16" t="n"/>
      <c r="G56" s="16" t="n"/>
      <c r="H56" s="17" t="n"/>
      <c r="I56" s="5" t="n"/>
      <c r="J56" s="18" t="n"/>
      <c r="K56" s="12" t="n"/>
      <c r="L56" s="16" t="n"/>
      <c r="M56" s="19">
        <f>IF($A56="","",IF(AND($E56&lt;Settings!$C$7,OR($K56="",$K56&gt;=Settings!$C$7)),$F56,0))</f>
        <v/>
      </c>
      <c r="N56" s="19">
        <f>IF($A56="","",IF(AND($E56&gt;=Settings!$C$7,$E56&lt;=Settings!$C$8),$F56,0))</f>
        <v/>
      </c>
      <c r="O56" s="19">
        <f>IF($A56="","",IF($K56="",0,IF(AND($K56&gt;=Settings!$C$7,$K56&lt;=Settings!$C$8),$F56,0)))</f>
        <v/>
      </c>
      <c r="P56" s="19">
        <f>IF($A56="","",M56+N56-O56)</f>
        <v/>
      </c>
      <c r="Q56" s="19">
        <f>IF($A56="","",IF(M56=0,0,SUMIFS('Depreciation schedule'!$S56:$AD56,'Depreciation schedule'!$S$4:$AD$4,"&lt;"&amp;Settings!$C$7)))</f>
        <v/>
      </c>
      <c r="R56" s="19">
        <f>IF($A56="","",IF(M56+N56=0,0,SUMIFS('Depreciation schedule'!$S56:$AD56,'Depreciation schedule'!$S$4:$AD$4,Settings!$C$7)))</f>
        <v/>
      </c>
      <c r="S56" s="19">
        <f>IF($A56="","",IF(O56&gt;0,Q56+R56,0))</f>
        <v/>
      </c>
      <c r="T56" s="19">
        <f>IF($A56="","",Q56+R56-S56)</f>
        <v/>
      </c>
      <c r="U56" s="19">
        <f>IF($A56="","",M56-Q56)</f>
        <v/>
      </c>
      <c r="V56" s="19">
        <f>IF($A56="","",P56-T56)</f>
        <v/>
      </c>
      <c r="W56" s="19">
        <f>IF($A56="","",IF(O56&gt;0,$L56-(O56-S56),0))</f>
        <v/>
      </c>
      <c r="X56" s="6">
        <f>IF($A56="","",IF($E56&gt;Settings!$C$8,"Not yet acquired",IF(AND($K56&lt;&gt;"",$K56&lt;Settings!$C$7),"Disposed in an earlier year",IF(O56&gt;0,"Disposed this year",IF(T56&gt;=$F56-$G56-0.005,"Fully depreciated","In use")))))</f>
        <v/>
      </c>
    </row>
    <row r="57">
      <c r="A57" s="5" t="n"/>
      <c r="B57" s="5" t="n"/>
      <c r="C57" s="5" t="n"/>
      <c r="D57" s="5" t="n"/>
      <c r="E57" s="12" t="n"/>
      <c r="F57" s="16" t="n"/>
      <c r="G57" s="16" t="n"/>
      <c r="H57" s="17" t="n"/>
      <c r="I57" s="5" t="n"/>
      <c r="J57" s="18" t="n"/>
      <c r="K57" s="12" t="n"/>
      <c r="L57" s="16" t="n"/>
      <c r="M57" s="19">
        <f>IF($A57="","",IF(AND($E57&lt;Settings!$C$7,OR($K57="",$K57&gt;=Settings!$C$7)),$F57,0))</f>
        <v/>
      </c>
      <c r="N57" s="19">
        <f>IF($A57="","",IF(AND($E57&gt;=Settings!$C$7,$E57&lt;=Settings!$C$8),$F57,0))</f>
        <v/>
      </c>
      <c r="O57" s="19">
        <f>IF($A57="","",IF($K57="",0,IF(AND($K57&gt;=Settings!$C$7,$K57&lt;=Settings!$C$8),$F57,0)))</f>
        <v/>
      </c>
      <c r="P57" s="19">
        <f>IF($A57="","",M57+N57-O57)</f>
        <v/>
      </c>
      <c r="Q57" s="19">
        <f>IF($A57="","",IF(M57=0,0,SUMIFS('Depreciation schedule'!$S57:$AD57,'Depreciation schedule'!$S$4:$AD$4,"&lt;"&amp;Settings!$C$7)))</f>
        <v/>
      </c>
      <c r="R57" s="19">
        <f>IF($A57="","",IF(M57+N57=0,0,SUMIFS('Depreciation schedule'!$S57:$AD57,'Depreciation schedule'!$S$4:$AD$4,Settings!$C$7)))</f>
        <v/>
      </c>
      <c r="S57" s="19">
        <f>IF($A57="","",IF(O57&gt;0,Q57+R57,0))</f>
        <v/>
      </c>
      <c r="T57" s="19">
        <f>IF($A57="","",Q57+R57-S57)</f>
        <v/>
      </c>
      <c r="U57" s="19">
        <f>IF($A57="","",M57-Q57)</f>
        <v/>
      </c>
      <c r="V57" s="19">
        <f>IF($A57="","",P57-T57)</f>
        <v/>
      </c>
      <c r="W57" s="19">
        <f>IF($A57="","",IF(O57&gt;0,$L57-(O57-S57),0))</f>
        <v/>
      </c>
      <c r="X57" s="6">
        <f>IF($A57="","",IF($E57&gt;Settings!$C$8,"Not yet acquired",IF(AND($K57&lt;&gt;"",$K57&lt;Settings!$C$7),"Disposed in an earlier year",IF(O57&gt;0,"Disposed this year",IF(T57&gt;=$F57-$G57-0.005,"Fully depreciated","In use")))))</f>
        <v/>
      </c>
    </row>
    <row r="58">
      <c r="A58" s="5" t="n"/>
      <c r="B58" s="5" t="n"/>
      <c r="C58" s="5" t="n"/>
      <c r="D58" s="5" t="n"/>
      <c r="E58" s="12" t="n"/>
      <c r="F58" s="16" t="n"/>
      <c r="G58" s="16" t="n"/>
      <c r="H58" s="17" t="n"/>
      <c r="I58" s="5" t="n"/>
      <c r="J58" s="18" t="n"/>
      <c r="K58" s="12" t="n"/>
      <c r="L58" s="16" t="n"/>
      <c r="M58" s="19">
        <f>IF($A58="","",IF(AND($E58&lt;Settings!$C$7,OR($K58="",$K58&gt;=Settings!$C$7)),$F58,0))</f>
        <v/>
      </c>
      <c r="N58" s="19">
        <f>IF($A58="","",IF(AND($E58&gt;=Settings!$C$7,$E58&lt;=Settings!$C$8),$F58,0))</f>
        <v/>
      </c>
      <c r="O58" s="19">
        <f>IF($A58="","",IF($K58="",0,IF(AND($K58&gt;=Settings!$C$7,$K58&lt;=Settings!$C$8),$F58,0)))</f>
        <v/>
      </c>
      <c r="P58" s="19">
        <f>IF($A58="","",M58+N58-O58)</f>
        <v/>
      </c>
      <c r="Q58" s="19">
        <f>IF($A58="","",IF(M58=0,0,SUMIFS('Depreciation schedule'!$S58:$AD58,'Depreciation schedule'!$S$4:$AD$4,"&lt;"&amp;Settings!$C$7)))</f>
        <v/>
      </c>
      <c r="R58" s="19">
        <f>IF($A58="","",IF(M58+N58=0,0,SUMIFS('Depreciation schedule'!$S58:$AD58,'Depreciation schedule'!$S$4:$AD$4,Settings!$C$7)))</f>
        <v/>
      </c>
      <c r="S58" s="19">
        <f>IF($A58="","",IF(O58&gt;0,Q58+R58,0))</f>
        <v/>
      </c>
      <c r="T58" s="19">
        <f>IF($A58="","",Q58+R58-S58)</f>
        <v/>
      </c>
      <c r="U58" s="19">
        <f>IF($A58="","",M58-Q58)</f>
        <v/>
      </c>
      <c r="V58" s="19">
        <f>IF($A58="","",P58-T58)</f>
        <v/>
      </c>
      <c r="W58" s="19">
        <f>IF($A58="","",IF(O58&gt;0,$L58-(O58-S58),0))</f>
        <v/>
      </c>
      <c r="X58" s="6">
        <f>IF($A58="","",IF($E58&gt;Settings!$C$8,"Not yet acquired",IF(AND($K58&lt;&gt;"",$K58&lt;Settings!$C$7),"Disposed in an earlier year",IF(O58&gt;0,"Disposed this year",IF(T58&gt;=$F58-$G58-0.005,"Fully depreciated","In use")))))</f>
        <v/>
      </c>
    </row>
    <row r="59">
      <c r="A59" s="5" t="n"/>
      <c r="B59" s="5" t="n"/>
      <c r="C59" s="5" t="n"/>
      <c r="D59" s="5" t="n"/>
      <c r="E59" s="12" t="n"/>
      <c r="F59" s="16" t="n"/>
      <c r="G59" s="16" t="n"/>
      <c r="H59" s="17" t="n"/>
      <c r="I59" s="5" t="n"/>
      <c r="J59" s="18" t="n"/>
      <c r="K59" s="12" t="n"/>
      <c r="L59" s="16" t="n"/>
      <c r="M59" s="19">
        <f>IF($A59="","",IF(AND($E59&lt;Settings!$C$7,OR($K59="",$K59&gt;=Settings!$C$7)),$F59,0))</f>
        <v/>
      </c>
      <c r="N59" s="19">
        <f>IF($A59="","",IF(AND($E59&gt;=Settings!$C$7,$E59&lt;=Settings!$C$8),$F59,0))</f>
        <v/>
      </c>
      <c r="O59" s="19">
        <f>IF($A59="","",IF($K59="",0,IF(AND($K59&gt;=Settings!$C$7,$K59&lt;=Settings!$C$8),$F59,0)))</f>
        <v/>
      </c>
      <c r="P59" s="19">
        <f>IF($A59="","",M59+N59-O59)</f>
        <v/>
      </c>
      <c r="Q59" s="19">
        <f>IF($A59="","",IF(M59=0,0,SUMIFS('Depreciation schedule'!$S59:$AD59,'Depreciation schedule'!$S$4:$AD$4,"&lt;"&amp;Settings!$C$7)))</f>
        <v/>
      </c>
      <c r="R59" s="19">
        <f>IF($A59="","",IF(M59+N59=0,0,SUMIFS('Depreciation schedule'!$S59:$AD59,'Depreciation schedule'!$S$4:$AD$4,Settings!$C$7)))</f>
        <v/>
      </c>
      <c r="S59" s="19">
        <f>IF($A59="","",IF(O59&gt;0,Q59+R59,0))</f>
        <v/>
      </c>
      <c r="T59" s="19">
        <f>IF($A59="","",Q59+R59-S59)</f>
        <v/>
      </c>
      <c r="U59" s="19">
        <f>IF($A59="","",M59-Q59)</f>
        <v/>
      </c>
      <c r="V59" s="19">
        <f>IF($A59="","",P59-T59)</f>
        <v/>
      </c>
      <c r="W59" s="19">
        <f>IF($A59="","",IF(O59&gt;0,$L59-(O59-S59),0))</f>
        <v/>
      </c>
      <c r="X59" s="6">
        <f>IF($A59="","",IF($E59&gt;Settings!$C$8,"Not yet acquired",IF(AND($K59&lt;&gt;"",$K59&lt;Settings!$C$7),"Disposed in an earlier year",IF(O59&gt;0,"Disposed this year",IF(T59&gt;=$F59-$G59-0.005,"Fully depreciated","In use")))))</f>
        <v/>
      </c>
    </row>
    <row r="60">
      <c r="A60" s="5" t="n"/>
      <c r="B60" s="5" t="n"/>
      <c r="C60" s="5" t="n"/>
      <c r="D60" s="5" t="n"/>
      <c r="E60" s="12" t="n"/>
      <c r="F60" s="16" t="n"/>
      <c r="G60" s="16" t="n"/>
      <c r="H60" s="17" t="n"/>
      <c r="I60" s="5" t="n"/>
      <c r="J60" s="18" t="n"/>
      <c r="K60" s="12" t="n"/>
      <c r="L60" s="16" t="n"/>
      <c r="M60" s="19">
        <f>IF($A60="","",IF(AND($E60&lt;Settings!$C$7,OR($K60="",$K60&gt;=Settings!$C$7)),$F60,0))</f>
        <v/>
      </c>
      <c r="N60" s="19">
        <f>IF($A60="","",IF(AND($E60&gt;=Settings!$C$7,$E60&lt;=Settings!$C$8),$F60,0))</f>
        <v/>
      </c>
      <c r="O60" s="19">
        <f>IF($A60="","",IF($K60="",0,IF(AND($K60&gt;=Settings!$C$7,$K60&lt;=Settings!$C$8),$F60,0)))</f>
        <v/>
      </c>
      <c r="P60" s="19">
        <f>IF($A60="","",M60+N60-O60)</f>
        <v/>
      </c>
      <c r="Q60" s="19">
        <f>IF($A60="","",IF(M60=0,0,SUMIFS('Depreciation schedule'!$S60:$AD60,'Depreciation schedule'!$S$4:$AD$4,"&lt;"&amp;Settings!$C$7)))</f>
        <v/>
      </c>
      <c r="R60" s="19">
        <f>IF($A60="","",IF(M60+N60=0,0,SUMIFS('Depreciation schedule'!$S60:$AD60,'Depreciation schedule'!$S$4:$AD$4,Settings!$C$7)))</f>
        <v/>
      </c>
      <c r="S60" s="19">
        <f>IF($A60="","",IF(O60&gt;0,Q60+R60,0))</f>
        <v/>
      </c>
      <c r="T60" s="19">
        <f>IF($A60="","",Q60+R60-S60)</f>
        <v/>
      </c>
      <c r="U60" s="19">
        <f>IF($A60="","",M60-Q60)</f>
        <v/>
      </c>
      <c r="V60" s="19">
        <f>IF($A60="","",P60-T60)</f>
        <v/>
      </c>
      <c r="W60" s="19">
        <f>IF($A60="","",IF(O60&gt;0,$L60-(O60-S60),0))</f>
        <v/>
      </c>
      <c r="X60" s="6">
        <f>IF($A60="","",IF($E60&gt;Settings!$C$8,"Not yet acquired",IF(AND($K60&lt;&gt;"",$K60&lt;Settings!$C$7),"Disposed in an earlier year",IF(O60&gt;0,"Disposed this year",IF(T60&gt;=$F60-$G60-0.005,"Fully depreciated","In use")))))</f>
        <v/>
      </c>
    </row>
    <row r="61">
      <c r="A61" s="5" t="n"/>
      <c r="B61" s="5" t="n"/>
      <c r="C61" s="5" t="n"/>
      <c r="D61" s="5" t="n"/>
      <c r="E61" s="12" t="n"/>
      <c r="F61" s="16" t="n"/>
      <c r="G61" s="16" t="n"/>
      <c r="H61" s="17" t="n"/>
      <c r="I61" s="5" t="n"/>
      <c r="J61" s="18" t="n"/>
      <c r="K61" s="12" t="n"/>
      <c r="L61" s="16" t="n"/>
      <c r="M61" s="19">
        <f>IF($A61="","",IF(AND($E61&lt;Settings!$C$7,OR($K61="",$K61&gt;=Settings!$C$7)),$F61,0))</f>
        <v/>
      </c>
      <c r="N61" s="19">
        <f>IF($A61="","",IF(AND($E61&gt;=Settings!$C$7,$E61&lt;=Settings!$C$8),$F61,0))</f>
        <v/>
      </c>
      <c r="O61" s="19">
        <f>IF($A61="","",IF($K61="",0,IF(AND($K61&gt;=Settings!$C$7,$K61&lt;=Settings!$C$8),$F61,0)))</f>
        <v/>
      </c>
      <c r="P61" s="19">
        <f>IF($A61="","",M61+N61-O61)</f>
        <v/>
      </c>
      <c r="Q61" s="19">
        <f>IF($A61="","",IF(M61=0,0,SUMIFS('Depreciation schedule'!$S61:$AD61,'Depreciation schedule'!$S$4:$AD$4,"&lt;"&amp;Settings!$C$7)))</f>
        <v/>
      </c>
      <c r="R61" s="19">
        <f>IF($A61="","",IF(M61+N61=0,0,SUMIFS('Depreciation schedule'!$S61:$AD61,'Depreciation schedule'!$S$4:$AD$4,Settings!$C$7)))</f>
        <v/>
      </c>
      <c r="S61" s="19">
        <f>IF($A61="","",IF(O61&gt;0,Q61+R61,0))</f>
        <v/>
      </c>
      <c r="T61" s="19">
        <f>IF($A61="","",Q61+R61-S61)</f>
        <v/>
      </c>
      <c r="U61" s="19">
        <f>IF($A61="","",M61-Q61)</f>
        <v/>
      </c>
      <c r="V61" s="19">
        <f>IF($A61="","",P61-T61)</f>
        <v/>
      </c>
      <c r="W61" s="19">
        <f>IF($A61="","",IF(O61&gt;0,$L61-(O61-S61),0))</f>
        <v/>
      </c>
      <c r="X61" s="6">
        <f>IF($A61="","",IF($E61&gt;Settings!$C$8,"Not yet acquired",IF(AND($K61&lt;&gt;"",$K61&lt;Settings!$C$7),"Disposed in an earlier year",IF(O61&gt;0,"Disposed this year",IF(T61&gt;=$F61-$G61-0.005,"Fully depreciated","In use")))))</f>
        <v/>
      </c>
    </row>
    <row r="62">
      <c r="A62" s="5" t="n"/>
      <c r="B62" s="5" t="n"/>
      <c r="C62" s="5" t="n"/>
      <c r="D62" s="5" t="n"/>
      <c r="E62" s="12" t="n"/>
      <c r="F62" s="16" t="n"/>
      <c r="G62" s="16" t="n"/>
      <c r="H62" s="17" t="n"/>
      <c r="I62" s="5" t="n"/>
      <c r="J62" s="18" t="n"/>
      <c r="K62" s="12" t="n"/>
      <c r="L62" s="16" t="n"/>
      <c r="M62" s="19">
        <f>IF($A62="","",IF(AND($E62&lt;Settings!$C$7,OR($K62="",$K62&gt;=Settings!$C$7)),$F62,0))</f>
        <v/>
      </c>
      <c r="N62" s="19">
        <f>IF($A62="","",IF(AND($E62&gt;=Settings!$C$7,$E62&lt;=Settings!$C$8),$F62,0))</f>
        <v/>
      </c>
      <c r="O62" s="19">
        <f>IF($A62="","",IF($K62="",0,IF(AND($K62&gt;=Settings!$C$7,$K62&lt;=Settings!$C$8),$F62,0)))</f>
        <v/>
      </c>
      <c r="P62" s="19">
        <f>IF($A62="","",M62+N62-O62)</f>
        <v/>
      </c>
      <c r="Q62" s="19">
        <f>IF($A62="","",IF(M62=0,0,SUMIFS('Depreciation schedule'!$S62:$AD62,'Depreciation schedule'!$S$4:$AD$4,"&lt;"&amp;Settings!$C$7)))</f>
        <v/>
      </c>
      <c r="R62" s="19">
        <f>IF($A62="","",IF(M62+N62=0,0,SUMIFS('Depreciation schedule'!$S62:$AD62,'Depreciation schedule'!$S$4:$AD$4,Settings!$C$7)))</f>
        <v/>
      </c>
      <c r="S62" s="19">
        <f>IF($A62="","",IF(O62&gt;0,Q62+R62,0))</f>
        <v/>
      </c>
      <c r="T62" s="19">
        <f>IF($A62="","",Q62+R62-S62)</f>
        <v/>
      </c>
      <c r="U62" s="19">
        <f>IF($A62="","",M62-Q62)</f>
        <v/>
      </c>
      <c r="V62" s="19">
        <f>IF($A62="","",P62-T62)</f>
        <v/>
      </c>
      <c r="W62" s="19">
        <f>IF($A62="","",IF(O62&gt;0,$L62-(O62-S62),0))</f>
        <v/>
      </c>
      <c r="X62" s="6">
        <f>IF($A62="","",IF($E62&gt;Settings!$C$8,"Not yet acquired",IF(AND($K62&lt;&gt;"",$K62&lt;Settings!$C$7),"Disposed in an earlier year",IF(O62&gt;0,"Disposed this year",IF(T62&gt;=$F62-$G62-0.005,"Fully depreciated","In use")))))</f>
        <v/>
      </c>
    </row>
    <row r="63">
      <c r="A63" s="5" t="n"/>
      <c r="B63" s="5" t="n"/>
      <c r="C63" s="5" t="n"/>
      <c r="D63" s="5" t="n"/>
      <c r="E63" s="12" t="n"/>
      <c r="F63" s="16" t="n"/>
      <c r="G63" s="16" t="n"/>
      <c r="H63" s="17" t="n"/>
      <c r="I63" s="5" t="n"/>
      <c r="J63" s="18" t="n"/>
      <c r="K63" s="12" t="n"/>
      <c r="L63" s="16" t="n"/>
      <c r="M63" s="19">
        <f>IF($A63="","",IF(AND($E63&lt;Settings!$C$7,OR($K63="",$K63&gt;=Settings!$C$7)),$F63,0))</f>
        <v/>
      </c>
      <c r="N63" s="19">
        <f>IF($A63="","",IF(AND($E63&gt;=Settings!$C$7,$E63&lt;=Settings!$C$8),$F63,0))</f>
        <v/>
      </c>
      <c r="O63" s="19">
        <f>IF($A63="","",IF($K63="",0,IF(AND($K63&gt;=Settings!$C$7,$K63&lt;=Settings!$C$8),$F63,0)))</f>
        <v/>
      </c>
      <c r="P63" s="19">
        <f>IF($A63="","",M63+N63-O63)</f>
        <v/>
      </c>
      <c r="Q63" s="19">
        <f>IF($A63="","",IF(M63=0,0,SUMIFS('Depreciation schedule'!$S63:$AD63,'Depreciation schedule'!$S$4:$AD$4,"&lt;"&amp;Settings!$C$7)))</f>
        <v/>
      </c>
      <c r="R63" s="19">
        <f>IF($A63="","",IF(M63+N63=0,0,SUMIFS('Depreciation schedule'!$S63:$AD63,'Depreciation schedule'!$S$4:$AD$4,Settings!$C$7)))</f>
        <v/>
      </c>
      <c r="S63" s="19">
        <f>IF($A63="","",IF(O63&gt;0,Q63+R63,0))</f>
        <v/>
      </c>
      <c r="T63" s="19">
        <f>IF($A63="","",Q63+R63-S63)</f>
        <v/>
      </c>
      <c r="U63" s="19">
        <f>IF($A63="","",M63-Q63)</f>
        <v/>
      </c>
      <c r="V63" s="19">
        <f>IF($A63="","",P63-T63)</f>
        <v/>
      </c>
      <c r="W63" s="19">
        <f>IF($A63="","",IF(O63&gt;0,$L63-(O63-S63),0))</f>
        <v/>
      </c>
      <c r="X63" s="6">
        <f>IF($A63="","",IF($E63&gt;Settings!$C$8,"Not yet acquired",IF(AND($K63&lt;&gt;"",$K63&lt;Settings!$C$7),"Disposed in an earlier year",IF(O63&gt;0,"Disposed this year",IF(T63&gt;=$F63-$G63-0.005,"Fully depreciated","In use")))))</f>
        <v/>
      </c>
    </row>
    <row r="64">
      <c r="A64" s="5" t="n"/>
      <c r="B64" s="5" t="n"/>
      <c r="C64" s="5" t="n"/>
      <c r="D64" s="5" t="n"/>
      <c r="E64" s="12" t="n"/>
      <c r="F64" s="16" t="n"/>
      <c r="G64" s="16" t="n"/>
      <c r="H64" s="17" t="n"/>
      <c r="I64" s="5" t="n"/>
      <c r="J64" s="18" t="n"/>
      <c r="K64" s="12" t="n"/>
      <c r="L64" s="16" t="n"/>
      <c r="M64" s="19">
        <f>IF($A64="","",IF(AND($E64&lt;Settings!$C$7,OR($K64="",$K64&gt;=Settings!$C$7)),$F64,0))</f>
        <v/>
      </c>
      <c r="N64" s="19">
        <f>IF($A64="","",IF(AND($E64&gt;=Settings!$C$7,$E64&lt;=Settings!$C$8),$F64,0))</f>
        <v/>
      </c>
      <c r="O64" s="19">
        <f>IF($A64="","",IF($K64="",0,IF(AND($K64&gt;=Settings!$C$7,$K64&lt;=Settings!$C$8),$F64,0)))</f>
        <v/>
      </c>
      <c r="P64" s="19">
        <f>IF($A64="","",M64+N64-O64)</f>
        <v/>
      </c>
      <c r="Q64" s="19">
        <f>IF($A64="","",IF(M64=0,0,SUMIFS('Depreciation schedule'!$S64:$AD64,'Depreciation schedule'!$S$4:$AD$4,"&lt;"&amp;Settings!$C$7)))</f>
        <v/>
      </c>
      <c r="R64" s="19">
        <f>IF($A64="","",IF(M64+N64=0,0,SUMIFS('Depreciation schedule'!$S64:$AD64,'Depreciation schedule'!$S$4:$AD$4,Settings!$C$7)))</f>
        <v/>
      </c>
      <c r="S64" s="19">
        <f>IF($A64="","",IF(O64&gt;0,Q64+R64,0))</f>
        <v/>
      </c>
      <c r="T64" s="19">
        <f>IF($A64="","",Q64+R64-S64)</f>
        <v/>
      </c>
      <c r="U64" s="19">
        <f>IF($A64="","",M64-Q64)</f>
        <v/>
      </c>
      <c r="V64" s="19">
        <f>IF($A64="","",P64-T64)</f>
        <v/>
      </c>
      <c r="W64" s="19">
        <f>IF($A64="","",IF(O64&gt;0,$L64-(O64-S64),0))</f>
        <v/>
      </c>
      <c r="X64" s="6">
        <f>IF($A64="","",IF($E64&gt;Settings!$C$8,"Not yet acquired",IF(AND($K64&lt;&gt;"",$K64&lt;Settings!$C$7),"Disposed in an earlier year",IF(O64&gt;0,"Disposed this year",IF(T64&gt;=$F64-$G64-0.005,"Fully depreciated","In use")))))</f>
        <v/>
      </c>
    </row>
    <row r="65">
      <c r="A65" s="5" t="n"/>
      <c r="B65" s="5" t="n"/>
      <c r="C65" s="5" t="n"/>
      <c r="D65" s="5" t="n"/>
      <c r="E65" s="12" t="n"/>
      <c r="F65" s="16" t="n"/>
      <c r="G65" s="16" t="n"/>
      <c r="H65" s="17" t="n"/>
      <c r="I65" s="5" t="n"/>
      <c r="J65" s="18" t="n"/>
      <c r="K65" s="12" t="n"/>
      <c r="L65" s="16" t="n"/>
      <c r="M65" s="19">
        <f>IF($A65="","",IF(AND($E65&lt;Settings!$C$7,OR($K65="",$K65&gt;=Settings!$C$7)),$F65,0))</f>
        <v/>
      </c>
      <c r="N65" s="19">
        <f>IF($A65="","",IF(AND($E65&gt;=Settings!$C$7,$E65&lt;=Settings!$C$8),$F65,0))</f>
        <v/>
      </c>
      <c r="O65" s="19">
        <f>IF($A65="","",IF($K65="",0,IF(AND($K65&gt;=Settings!$C$7,$K65&lt;=Settings!$C$8),$F65,0)))</f>
        <v/>
      </c>
      <c r="P65" s="19">
        <f>IF($A65="","",M65+N65-O65)</f>
        <v/>
      </c>
      <c r="Q65" s="19">
        <f>IF($A65="","",IF(M65=0,0,SUMIFS('Depreciation schedule'!$S65:$AD65,'Depreciation schedule'!$S$4:$AD$4,"&lt;"&amp;Settings!$C$7)))</f>
        <v/>
      </c>
      <c r="R65" s="19">
        <f>IF($A65="","",IF(M65+N65=0,0,SUMIFS('Depreciation schedule'!$S65:$AD65,'Depreciation schedule'!$S$4:$AD$4,Settings!$C$7)))</f>
        <v/>
      </c>
      <c r="S65" s="19">
        <f>IF($A65="","",IF(O65&gt;0,Q65+R65,0))</f>
        <v/>
      </c>
      <c r="T65" s="19">
        <f>IF($A65="","",Q65+R65-S65)</f>
        <v/>
      </c>
      <c r="U65" s="19">
        <f>IF($A65="","",M65-Q65)</f>
        <v/>
      </c>
      <c r="V65" s="19">
        <f>IF($A65="","",P65-T65)</f>
        <v/>
      </c>
      <c r="W65" s="19">
        <f>IF($A65="","",IF(O65&gt;0,$L65-(O65-S65),0))</f>
        <v/>
      </c>
      <c r="X65" s="6">
        <f>IF($A65="","",IF($E65&gt;Settings!$C$8,"Not yet acquired",IF(AND($K65&lt;&gt;"",$K65&lt;Settings!$C$7),"Disposed in an earlier year",IF(O65&gt;0,"Disposed this year",IF(T65&gt;=$F65-$G65-0.005,"Fully depreciated","In use")))))</f>
        <v/>
      </c>
    </row>
    <row r="66">
      <c r="A66" s="5" t="n"/>
      <c r="B66" s="5" t="n"/>
      <c r="C66" s="5" t="n"/>
      <c r="D66" s="5" t="n"/>
      <c r="E66" s="12" t="n"/>
      <c r="F66" s="16" t="n"/>
      <c r="G66" s="16" t="n"/>
      <c r="H66" s="17" t="n"/>
      <c r="I66" s="5" t="n"/>
      <c r="J66" s="18" t="n"/>
      <c r="K66" s="12" t="n"/>
      <c r="L66" s="16" t="n"/>
      <c r="M66" s="19">
        <f>IF($A66="","",IF(AND($E66&lt;Settings!$C$7,OR($K66="",$K66&gt;=Settings!$C$7)),$F66,0))</f>
        <v/>
      </c>
      <c r="N66" s="19">
        <f>IF($A66="","",IF(AND($E66&gt;=Settings!$C$7,$E66&lt;=Settings!$C$8),$F66,0))</f>
        <v/>
      </c>
      <c r="O66" s="19">
        <f>IF($A66="","",IF($K66="",0,IF(AND($K66&gt;=Settings!$C$7,$K66&lt;=Settings!$C$8),$F66,0)))</f>
        <v/>
      </c>
      <c r="P66" s="19">
        <f>IF($A66="","",M66+N66-O66)</f>
        <v/>
      </c>
      <c r="Q66" s="19">
        <f>IF($A66="","",IF(M66=0,0,SUMIFS('Depreciation schedule'!$S66:$AD66,'Depreciation schedule'!$S$4:$AD$4,"&lt;"&amp;Settings!$C$7)))</f>
        <v/>
      </c>
      <c r="R66" s="19">
        <f>IF($A66="","",IF(M66+N66=0,0,SUMIFS('Depreciation schedule'!$S66:$AD66,'Depreciation schedule'!$S$4:$AD$4,Settings!$C$7)))</f>
        <v/>
      </c>
      <c r="S66" s="19">
        <f>IF($A66="","",IF(O66&gt;0,Q66+R66,0))</f>
        <v/>
      </c>
      <c r="T66" s="19">
        <f>IF($A66="","",Q66+R66-S66)</f>
        <v/>
      </c>
      <c r="U66" s="19">
        <f>IF($A66="","",M66-Q66)</f>
        <v/>
      </c>
      <c r="V66" s="19">
        <f>IF($A66="","",P66-T66)</f>
        <v/>
      </c>
      <c r="W66" s="19">
        <f>IF($A66="","",IF(O66&gt;0,$L66-(O66-S66),0))</f>
        <v/>
      </c>
      <c r="X66" s="6">
        <f>IF($A66="","",IF($E66&gt;Settings!$C$8,"Not yet acquired",IF(AND($K66&lt;&gt;"",$K66&lt;Settings!$C$7),"Disposed in an earlier year",IF(O66&gt;0,"Disposed this year",IF(T66&gt;=$F66-$G66-0.005,"Fully depreciated","In use")))))</f>
        <v/>
      </c>
    </row>
    <row r="67">
      <c r="A67" s="5" t="n"/>
      <c r="B67" s="5" t="n"/>
      <c r="C67" s="5" t="n"/>
      <c r="D67" s="5" t="n"/>
      <c r="E67" s="12" t="n"/>
      <c r="F67" s="16" t="n"/>
      <c r="G67" s="16" t="n"/>
      <c r="H67" s="17" t="n"/>
      <c r="I67" s="5" t="n"/>
      <c r="J67" s="18" t="n"/>
      <c r="K67" s="12" t="n"/>
      <c r="L67" s="16" t="n"/>
      <c r="M67" s="19">
        <f>IF($A67="","",IF(AND($E67&lt;Settings!$C$7,OR($K67="",$K67&gt;=Settings!$C$7)),$F67,0))</f>
        <v/>
      </c>
      <c r="N67" s="19">
        <f>IF($A67="","",IF(AND($E67&gt;=Settings!$C$7,$E67&lt;=Settings!$C$8),$F67,0))</f>
        <v/>
      </c>
      <c r="O67" s="19">
        <f>IF($A67="","",IF($K67="",0,IF(AND($K67&gt;=Settings!$C$7,$K67&lt;=Settings!$C$8),$F67,0)))</f>
        <v/>
      </c>
      <c r="P67" s="19">
        <f>IF($A67="","",M67+N67-O67)</f>
        <v/>
      </c>
      <c r="Q67" s="19">
        <f>IF($A67="","",IF(M67=0,0,SUMIFS('Depreciation schedule'!$S67:$AD67,'Depreciation schedule'!$S$4:$AD$4,"&lt;"&amp;Settings!$C$7)))</f>
        <v/>
      </c>
      <c r="R67" s="19">
        <f>IF($A67="","",IF(M67+N67=0,0,SUMIFS('Depreciation schedule'!$S67:$AD67,'Depreciation schedule'!$S$4:$AD$4,Settings!$C$7)))</f>
        <v/>
      </c>
      <c r="S67" s="19">
        <f>IF($A67="","",IF(O67&gt;0,Q67+R67,0))</f>
        <v/>
      </c>
      <c r="T67" s="19">
        <f>IF($A67="","",Q67+R67-S67)</f>
        <v/>
      </c>
      <c r="U67" s="19">
        <f>IF($A67="","",M67-Q67)</f>
        <v/>
      </c>
      <c r="V67" s="19">
        <f>IF($A67="","",P67-T67)</f>
        <v/>
      </c>
      <c r="W67" s="19">
        <f>IF($A67="","",IF(O67&gt;0,$L67-(O67-S67),0))</f>
        <v/>
      </c>
      <c r="X67" s="6">
        <f>IF($A67="","",IF($E67&gt;Settings!$C$8,"Not yet acquired",IF(AND($K67&lt;&gt;"",$K67&lt;Settings!$C$7),"Disposed in an earlier year",IF(O67&gt;0,"Disposed this year",IF(T67&gt;=$F67-$G67-0.005,"Fully depreciated","In use")))))</f>
        <v/>
      </c>
    </row>
    <row r="68">
      <c r="A68" s="5" t="n"/>
      <c r="B68" s="5" t="n"/>
      <c r="C68" s="5" t="n"/>
      <c r="D68" s="5" t="n"/>
      <c r="E68" s="12" t="n"/>
      <c r="F68" s="16" t="n"/>
      <c r="G68" s="16" t="n"/>
      <c r="H68" s="17" t="n"/>
      <c r="I68" s="5" t="n"/>
      <c r="J68" s="18" t="n"/>
      <c r="K68" s="12" t="n"/>
      <c r="L68" s="16" t="n"/>
      <c r="M68" s="19">
        <f>IF($A68="","",IF(AND($E68&lt;Settings!$C$7,OR($K68="",$K68&gt;=Settings!$C$7)),$F68,0))</f>
        <v/>
      </c>
      <c r="N68" s="19">
        <f>IF($A68="","",IF(AND($E68&gt;=Settings!$C$7,$E68&lt;=Settings!$C$8),$F68,0))</f>
        <v/>
      </c>
      <c r="O68" s="19">
        <f>IF($A68="","",IF($K68="",0,IF(AND($K68&gt;=Settings!$C$7,$K68&lt;=Settings!$C$8),$F68,0)))</f>
        <v/>
      </c>
      <c r="P68" s="19">
        <f>IF($A68="","",M68+N68-O68)</f>
        <v/>
      </c>
      <c r="Q68" s="19">
        <f>IF($A68="","",IF(M68=0,0,SUMIFS('Depreciation schedule'!$S68:$AD68,'Depreciation schedule'!$S$4:$AD$4,"&lt;"&amp;Settings!$C$7)))</f>
        <v/>
      </c>
      <c r="R68" s="19">
        <f>IF($A68="","",IF(M68+N68=0,0,SUMIFS('Depreciation schedule'!$S68:$AD68,'Depreciation schedule'!$S$4:$AD$4,Settings!$C$7)))</f>
        <v/>
      </c>
      <c r="S68" s="19">
        <f>IF($A68="","",IF(O68&gt;0,Q68+R68,0))</f>
        <v/>
      </c>
      <c r="T68" s="19">
        <f>IF($A68="","",Q68+R68-S68)</f>
        <v/>
      </c>
      <c r="U68" s="19">
        <f>IF($A68="","",M68-Q68)</f>
        <v/>
      </c>
      <c r="V68" s="19">
        <f>IF($A68="","",P68-T68)</f>
        <v/>
      </c>
      <c r="W68" s="19">
        <f>IF($A68="","",IF(O68&gt;0,$L68-(O68-S68),0))</f>
        <v/>
      </c>
      <c r="X68" s="6">
        <f>IF($A68="","",IF($E68&gt;Settings!$C$8,"Not yet acquired",IF(AND($K68&lt;&gt;"",$K68&lt;Settings!$C$7),"Disposed in an earlier year",IF(O68&gt;0,"Disposed this year",IF(T68&gt;=$F68-$G68-0.005,"Fully depreciated","In use")))))</f>
        <v/>
      </c>
    </row>
    <row r="69">
      <c r="A69" s="5" t="n"/>
      <c r="B69" s="5" t="n"/>
      <c r="C69" s="5" t="n"/>
      <c r="D69" s="5" t="n"/>
      <c r="E69" s="12" t="n"/>
      <c r="F69" s="16" t="n"/>
      <c r="G69" s="16" t="n"/>
      <c r="H69" s="17" t="n"/>
      <c r="I69" s="5" t="n"/>
      <c r="J69" s="18" t="n"/>
      <c r="K69" s="12" t="n"/>
      <c r="L69" s="16" t="n"/>
      <c r="M69" s="19">
        <f>IF($A69="","",IF(AND($E69&lt;Settings!$C$7,OR($K69="",$K69&gt;=Settings!$C$7)),$F69,0))</f>
        <v/>
      </c>
      <c r="N69" s="19">
        <f>IF($A69="","",IF(AND($E69&gt;=Settings!$C$7,$E69&lt;=Settings!$C$8),$F69,0))</f>
        <v/>
      </c>
      <c r="O69" s="19">
        <f>IF($A69="","",IF($K69="",0,IF(AND($K69&gt;=Settings!$C$7,$K69&lt;=Settings!$C$8),$F69,0)))</f>
        <v/>
      </c>
      <c r="P69" s="19">
        <f>IF($A69="","",M69+N69-O69)</f>
        <v/>
      </c>
      <c r="Q69" s="19">
        <f>IF($A69="","",IF(M69=0,0,SUMIFS('Depreciation schedule'!$S69:$AD69,'Depreciation schedule'!$S$4:$AD$4,"&lt;"&amp;Settings!$C$7)))</f>
        <v/>
      </c>
      <c r="R69" s="19">
        <f>IF($A69="","",IF(M69+N69=0,0,SUMIFS('Depreciation schedule'!$S69:$AD69,'Depreciation schedule'!$S$4:$AD$4,Settings!$C$7)))</f>
        <v/>
      </c>
      <c r="S69" s="19">
        <f>IF($A69="","",IF(O69&gt;0,Q69+R69,0))</f>
        <v/>
      </c>
      <c r="T69" s="19">
        <f>IF($A69="","",Q69+R69-S69)</f>
        <v/>
      </c>
      <c r="U69" s="19">
        <f>IF($A69="","",M69-Q69)</f>
        <v/>
      </c>
      <c r="V69" s="19">
        <f>IF($A69="","",P69-T69)</f>
        <v/>
      </c>
      <c r="W69" s="19">
        <f>IF($A69="","",IF(O69&gt;0,$L69-(O69-S69),0))</f>
        <v/>
      </c>
      <c r="X69" s="6">
        <f>IF($A69="","",IF($E69&gt;Settings!$C$8,"Not yet acquired",IF(AND($K69&lt;&gt;"",$K69&lt;Settings!$C$7),"Disposed in an earlier year",IF(O69&gt;0,"Disposed this year",IF(T69&gt;=$F69-$G69-0.005,"Fully depreciated","In use")))))</f>
        <v/>
      </c>
    </row>
    <row r="70">
      <c r="A70" s="5" t="n"/>
      <c r="B70" s="5" t="n"/>
      <c r="C70" s="5" t="n"/>
      <c r="D70" s="5" t="n"/>
      <c r="E70" s="12" t="n"/>
      <c r="F70" s="16" t="n"/>
      <c r="G70" s="16" t="n"/>
      <c r="H70" s="17" t="n"/>
      <c r="I70" s="5" t="n"/>
      <c r="J70" s="18" t="n"/>
      <c r="K70" s="12" t="n"/>
      <c r="L70" s="16" t="n"/>
      <c r="M70" s="19">
        <f>IF($A70="","",IF(AND($E70&lt;Settings!$C$7,OR($K70="",$K70&gt;=Settings!$C$7)),$F70,0))</f>
        <v/>
      </c>
      <c r="N70" s="19">
        <f>IF($A70="","",IF(AND($E70&gt;=Settings!$C$7,$E70&lt;=Settings!$C$8),$F70,0))</f>
        <v/>
      </c>
      <c r="O70" s="19">
        <f>IF($A70="","",IF($K70="",0,IF(AND($K70&gt;=Settings!$C$7,$K70&lt;=Settings!$C$8),$F70,0)))</f>
        <v/>
      </c>
      <c r="P70" s="19">
        <f>IF($A70="","",M70+N70-O70)</f>
        <v/>
      </c>
      <c r="Q70" s="19">
        <f>IF($A70="","",IF(M70=0,0,SUMIFS('Depreciation schedule'!$S70:$AD70,'Depreciation schedule'!$S$4:$AD$4,"&lt;"&amp;Settings!$C$7)))</f>
        <v/>
      </c>
      <c r="R70" s="19">
        <f>IF($A70="","",IF(M70+N70=0,0,SUMIFS('Depreciation schedule'!$S70:$AD70,'Depreciation schedule'!$S$4:$AD$4,Settings!$C$7)))</f>
        <v/>
      </c>
      <c r="S70" s="19">
        <f>IF($A70="","",IF(O70&gt;0,Q70+R70,0))</f>
        <v/>
      </c>
      <c r="T70" s="19">
        <f>IF($A70="","",Q70+R70-S70)</f>
        <v/>
      </c>
      <c r="U70" s="19">
        <f>IF($A70="","",M70-Q70)</f>
        <v/>
      </c>
      <c r="V70" s="19">
        <f>IF($A70="","",P70-T70)</f>
        <v/>
      </c>
      <c r="W70" s="19">
        <f>IF($A70="","",IF(O70&gt;0,$L70-(O70-S70),0))</f>
        <v/>
      </c>
      <c r="X70" s="6">
        <f>IF($A70="","",IF($E70&gt;Settings!$C$8,"Not yet acquired",IF(AND($K70&lt;&gt;"",$K70&lt;Settings!$C$7),"Disposed in an earlier year",IF(O70&gt;0,"Disposed this year",IF(T70&gt;=$F70-$G70-0.005,"Fully depreciated","In use")))))</f>
        <v/>
      </c>
    </row>
    <row r="71">
      <c r="A71" s="5" t="n"/>
      <c r="B71" s="5" t="n"/>
      <c r="C71" s="5" t="n"/>
      <c r="D71" s="5" t="n"/>
      <c r="E71" s="12" t="n"/>
      <c r="F71" s="16" t="n"/>
      <c r="G71" s="16" t="n"/>
      <c r="H71" s="17" t="n"/>
      <c r="I71" s="5" t="n"/>
      <c r="J71" s="18" t="n"/>
      <c r="K71" s="12" t="n"/>
      <c r="L71" s="16" t="n"/>
      <c r="M71" s="19">
        <f>IF($A71="","",IF(AND($E71&lt;Settings!$C$7,OR($K71="",$K71&gt;=Settings!$C$7)),$F71,0))</f>
        <v/>
      </c>
      <c r="N71" s="19">
        <f>IF($A71="","",IF(AND($E71&gt;=Settings!$C$7,$E71&lt;=Settings!$C$8),$F71,0))</f>
        <v/>
      </c>
      <c r="O71" s="19">
        <f>IF($A71="","",IF($K71="",0,IF(AND($K71&gt;=Settings!$C$7,$K71&lt;=Settings!$C$8),$F71,0)))</f>
        <v/>
      </c>
      <c r="P71" s="19">
        <f>IF($A71="","",M71+N71-O71)</f>
        <v/>
      </c>
      <c r="Q71" s="19">
        <f>IF($A71="","",IF(M71=0,0,SUMIFS('Depreciation schedule'!$S71:$AD71,'Depreciation schedule'!$S$4:$AD$4,"&lt;"&amp;Settings!$C$7)))</f>
        <v/>
      </c>
      <c r="R71" s="19">
        <f>IF($A71="","",IF(M71+N71=0,0,SUMIFS('Depreciation schedule'!$S71:$AD71,'Depreciation schedule'!$S$4:$AD$4,Settings!$C$7)))</f>
        <v/>
      </c>
      <c r="S71" s="19">
        <f>IF($A71="","",IF(O71&gt;0,Q71+R71,0))</f>
        <v/>
      </c>
      <c r="T71" s="19">
        <f>IF($A71="","",Q71+R71-S71)</f>
        <v/>
      </c>
      <c r="U71" s="19">
        <f>IF($A71="","",M71-Q71)</f>
        <v/>
      </c>
      <c r="V71" s="19">
        <f>IF($A71="","",P71-T71)</f>
        <v/>
      </c>
      <c r="W71" s="19">
        <f>IF($A71="","",IF(O71&gt;0,$L71-(O71-S71),0))</f>
        <v/>
      </c>
      <c r="X71" s="6">
        <f>IF($A71="","",IF($E71&gt;Settings!$C$8,"Not yet acquired",IF(AND($K71&lt;&gt;"",$K71&lt;Settings!$C$7),"Disposed in an earlier year",IF(O71&gt;0,"Disposed this year",IF(T71&gt;=$F71-$G71-0.005,"Fully depreciated","In use")))))</f>
        <v/>
      </c>
    </row>
    <row r="72">
      <c r="A72" s="5" t="n"/>
      <c r="B72" s="5" t="n"/>
      <c r="C72" s="5" t="n"/>
      <c r="D72" s="5" t="n"/>
      <c r="E72" s="12" t="n"/>
      <c r="F72" s="16" t="n"/>
      <c r="G72" s="16" t="n"/>
      <c r="H72" s="17" t="n"/>
      <c r="I72" s="5" t="n"/>
      <c r="J72" s="18" t="n"/>
      <c r="K72" s="12" t="n"/>
      <c r="L72" s="16" t="n"/>
      <c r="M72" s="19">
        <f>IF($A72="","",IF(AND($E72&lt;Settings!$C$7,OR($K72="",$K72&gt;=Settings!$C$7)),$F72,0))</f>
        <v/>
      </c>
      <c r="N72" s="19">
        <f>IF($A72="","",IF(AND($E72&gt;=Settings!$C$7,$E72&lt;=Settings!$C$8),$F72,0))</f>
        <v/>
      </c>
      <c r="O72" s="19">
        <f>IF($A72="","",IF($K72="",0,IF(AND($K72&gt;=Settings!$C$7,$K72&lt;=Settings!$C$8),$F72,0)))</f>
        <v/>
      </c>
      <c r="P72" s="19">
        <f>IF($A72="","",M72+N72-O72)</f>
        <v/>
      </c>
      <c r="Q72" s="19">
        <f>IF($A72="","",IF(M72=0,0,SUMIFS('Depreciation schedule'!$S72:$AD72,'Depreciation schedule'!$S$4:$AD$4,"&lt;"&amp;Settings!$C$7)))</f>
        <v/>
      </c>
      <c r="R72" s="19">
        <f>IF($A72="","",IF(M72+N72=0,0,SUMIFS('Depreciation schedule'!$S72:$AD72,'Depreciation schedule'!$S$4:$AD$4,Settings!$C$7)))</f>
        <v/>
      </c>
      <c r="S72" s="19">
        <f>IF($A72="","",IF(O72&gt;0,Q72+R72,0))</f>
        <v/>
      </c>
      <c r="T72" s="19">
        <f>IF($A72="","",Q72+R72-S72)</f>
        <v/>
      </c>
      <c r="U72" s="19">
        <f>IF($A72="","",M72-Q72)</f>
        <v/>
      </c>
      <c r="V72" s="19">
        <f>IF($A72="","",P72-T72)</f>
        <v/>
      </c>
      <c r="W72" s="19">
        <f>IF($A72="","",IF(O72&gt;0,$L72-(O72-S72),0))</f>
        <v/>
      </c>
      <c r="X72" s="6">
        <f>IF($A72="","",IF($E72&gt;Settings!$C$8,"Not yet acquired",IF(AND($K72&lt;&gt;"",$K72&lt;Settings!$C$7),"Disposed in an earlier year",IF(O72&gt;0,"Disposed this year",IF(T72&gt;=$F72-$G72-0.005,"Fully depreciated","In use")))))</f>
        <v/>
      </c>
    </row>
    <row r="73">
      <c r="A73" s="5" t="n"/>
      <c r="B73" s="5" t="n"/>
      <c r="C73" s="5" t="n"/>
      <c r="D73" s="5" t="n"/>
      <c r="E73" s="12" t="n"/>
      <c r="F73" s="16" t="n"/>
      <c r="G73" s="16" t="n"/>
      <c r="H73" s="17" t="n"/>
      <c r="I73" s="5" t="n"/>
      <c r="J73" s="18" t="n"/>
      <c r="K73" s="12" t="n"/>
      <c r="L73" s="16" t="n"/>
      <c r="M73" s="19">
        <f>IF($A73="","",IF(AND($E73&lt;Settings!$C$7,OR($K73="",$K73&gt;=Settings!$C$7)),$F73,0))</f>
        <v/>
      </c>
      <c r="N73" s="19">
        <f>IF($A73="","",IF(AND($E73&gt;=Settings!$C$7,$E73&lt;=Settings!$C$8),$F73,0))</f>
        <v/>
      </c>
      <c r="O73" s="19">
        <f>IF($A73="","",IF($K73="",0,IF(AND($K73&gt;=Settings!$C$7,$K73&lt;=Settings!$C$8),$F73,0)))</f>
        <v/>
      </c>
      <c r="P73" s="19">
        <f>IF($A73="","",M73+N73-O73)</f>
        <v/>
      </c>
      <c r="Q73" s="19">
        <f>IF($A73="","",IF(M73=0,0,SUMIFS('Depreciation schedule'!$S73:$AD73,'Depreciation schedule'!$S$4:$AD$4,"&lt;"&amp;Settings!$C$7)))</f>
        <v/>
      </c>
      <c r="R73" s="19">
        <f>IF($A73="","",IF(M73+N73=0,0,SUMIFS('Depreciation schedule'!$S73:$AD73,'Depreciation schedule'!$S$4:$AD$4,Settings!$C$7)))</f>
        <v/>
      </c>
      <c r="S73" s="19">
        <f>IF($A73="","",IF(O73&gt;0,Q73+R73,0))</f>
        <v/>
      </c>
      <c r="T73" s="19">
        <f>IF($A73="","",Q73+R73-S73)</f>
        <v/>
      </c>
      <c r="U73" s="19">
        <f>IF($A73="","",M73-Q73)</f>
        <v/>
      </c>
      <c r="V73" s="19">
        <f>IF($A73="","",P73-T73)</f>
        <v/>
      </c>
      <c r="W73" s="19">
        <f>IF($A73="","",IF(O73&gt;0,$L73-(O73-S73),0))</f>
        <v/>
      </c>
      <c r="X73" s="6">
        <f>IF($A73="","",IF($E73&gt;Settings!$C$8,"Not yet acquired",IF(AND($K73&lt;&gt;"",$K73&lt;Settings!$C$7),"Disposed in an earlier year",IF(O73&gt;0,"Disposed this year",IF(T73&gt;=$F73-$G73-0.005,"Fully depreciated","In use")))))</f>
        <v/>
      </c>
    </row>
    <row r="74">
      <c r="A74" s="5" t="n"/>
      <c r="B74" s="5" t="n"/>
      <c r="C74" s="5" t="n"/>
      <c r="D74" s="5" t="n"/>
      <c r="E74" s="12" t="n"/>
      <c r="F74" s="16" t="n"/>
      <c r="G74" s="16" t="n"/>
      <c r="H74" s="17" t="n"/>
      <c r="I74" s="5" t="n"/>
      <c r="J74" s="18" t="n"/>
      <c r="K74" s="12" t="n"/>
      <c r="L74" s="16" t="n"/>
      <c r="M74" s="19">
        <f>IF($A74="","",IF(AND($E74&lt;Settings!$C$7,OR($K74="",$K74&gt;=Settings!$C$7)),$F74,0))</f>
        <v/>
      </c>
      <c r="N74" s="19">
        <f>IF($A74="","",IF(AND($E74&gt;=Settings!$C$7,$E74&lt;=Settings!$C$8),$F74,0))</f>
        <v/>
      </c>
      <c r="O74" s="19">
        <f>IF($A74="","",IF($K74="",0,IF(AND($K74&gt;=Settings!$C$7,$K74&lt;=Settings!$C$8),$F74,0)))</f>
        <v/>
      </c>
      <c r="P74" s="19">
        <f>IF($A74="","",M74+N74-O74)</f>
        <v/>
      </c>
      <c r="Q74" s="19">
        <f>IF($A74="","",IF(M74=0,0,SUMIFS('Depreciation schedule'!$S74:$AD74,'Depreciation schedule'!$S$4:$AD$4,"&lt;"&amp;Settings!$C$7)))</f>
        <v/>
      </c>
      <c r="R74" s="19">
        <f>IF($A74="","",IF(M74+N74=0,0,SUMIFS('Depreciation schedule'!$S74:$AD74,'Depreciation schedule'!$S$4:$AD$4,Settings!$C$7)))</f>
        <v/>
      </c>
      <c r="S74" s="19">
        <f>IF($A74="","",IF(O74&gt;0,Q74+R74,0))</f>
        <v/>
      </c>
      <c r="T74" s="19">
        <f>IF($A74="","",Q74+R74-S74)</f>
        <v/>
      </c>
      <c r="U74" s="19">
        <f>IF($A74="","",M74-Q74)</f>
        <v/>
      </c>
      <c r="V74" s="19">
        <f>IF($A74="","",P74-T74)</f>
        <v/>
      </c>
      <c r="W74" s="19">
        <f>IF($A74="","",IF(O74&gt;0,$L74-(O74-S74),0))</f>
        <v/>
      </c>
      <c r="X74" s="6">
        <f>IF($A74="","",IF($E74&gt;Settings!$C$8,"Not yet acquired",IF(AND($K74&lt;&gt;"",$K74&lt;Settings!$C$7),"Disposed in an earlier year",IF(O74&gt;0,"Disposed this year",IF(T74&gt;=$F74-$G74-0.005,"Fully depreciated","In use")))))</f>
        <v/>
      </c>
    </row>
    <row r="75">
      <c r="A75" s="5" t="n"/>
      <c r="B75" s="5" t="n"/>
      <c r="C75" s="5" t="n"/>
      <c r="D75" s="5" t="n"/>
      <c r="E75" s="12" t="n"/>
      <c r="F75" s="16" t="n"/>
      <c r="G75" s="16" t="n"/>
      <c r="H75" s="17" t="n"/>
      <c r="I75" s="5" t="n"/>
      <c r="J75" s="18" t="n"/>
      <c r="K75" s="12" t="n"/>
      <c r="L75" s="16" t="n"/>
      <c r="M75" s="19">
        <f>IF($A75="","",IF(AND($E75&lt;Settings!$C$7,OR($K75="",$K75&gt;=Settings!$C$7)),$F75,0))</f>
        <v/>
      </c>
      <c r="N75" s="19">
        <f>IF($A75="","",IF(AND($E75&gt;=Settings!$C$7,$E75&lt;=Settings!$C$8),$F75,0))</f>
        <v/>
      </c>
      <c r="O75" s="19">
        <f>IF($A75="","",IF($K75="",0,IF(AND($K75&gt;=Settings!$C$7,$K75&lt;=Settings!$C$8),$F75,0)))</f>
        <v/>
      </c>
      <c r="P75" s="19">
        <f>IF($A75="","",M75+N75-O75)</f>
        <v/>
      </c>
      <c r="Q75" s="19">
        <f>IF($A75="","",IF(M75=0,0,SUMIFS('Depreciation schedule'!$S75:$AD75,'Depreciation schedule'!$S$4:$AD$4,"&lt;"&amp;Settings!$C$7)))</f>
        <v/>
      </c>
      <c r="R75" s="19">
        <f>IF($A75="","",IF(M75+N75=0,0,SUMIFS('Depreciation schedule'!$S75:$AD75,'Depreciation schedule'!$S$4:$AD$4,Settings!$C$7)))</f>
        <v/>
      </c>
      <c r="S75" s="19">
        <f>IF($A75="","",IF(O75&gt;0,Q75+R75,0))</f>
        <v/>
      </c>
      <c r="T75" s="19">
        <f>IF($A75="","",Q75+R75-S75)</f>
        <v/>
      </c>
      <c r="U75" s="19">
        <f>IF($A75="","",M75-Q75)</f>
        <v/>
      </c>
      <c r="V75" s="19">
        <f>IF($A75="","",P75-T75)</f>
        <v/>
      </c>
      <c r="W75" s="19">
        <f>IF($A75="","",IF(O75&gt;0,$L75-(O75-S75),0))</f>
        <v/>
      </c>
      <c r="X75" s="6">
        <f>IF($A75="","",IF($E75&gt;Settings!$C$8,"Not yet acquired",IF(AND($K75&lt;&gt;"",$K75&lt;Settings!$C$7),"Disposed in an earlier year",IF(O75&gt;0,"Disposed this year",IF(T75&gt;=$F75-$G75-0.005,"Fully depreciated","In use")))))</f>
        <v/>
      </c>
    </row>
    <row r="76">
      <c r="A76" s="5" t="n"/>
      <c r="B76" s="5" t="n"/>
      <c r="C76" s="5" t="n"/>
      <c r="D76" s="5" t="n"/>
      <c r="E76" s="12" t="n"/>
      <c r="F76" s="16" t="n"/>
      <c r="G76" s="16" t="n"/>
      <c r="H76" s="17" t="n"/>
      <c r="I76" s="5" t="n"/>
      <c r="J76" s="18" t="n"/>
      <c r="K76" s="12" t="n"/>
      <c r="L76" s="16" t="n"/>
      <c r="M76" s="19">
        <f>IF($A76="","",IF(AND($E76&lt;Settings!$C$7,OR($K76="",$K76&gt;=Settings!$C$7)),$F76,0))</f>
        <v/>
      </c>
      <c r="N76" s="19">
        <f>IF($A76="","",IF(AND($E76&gt;=Settings!$C$7,$E76&lt;=Settings!$C$8),$F76,0))</f>
        <v/>
      </c>
      <c r="O76" s="19">
        <f>IF($A76="","",IF($K76="",0,IF(AND($K76&gt;=Settings!$C$7,$K76&lt;=Settings!$C$8),$F76,0)))</f>
        <v/>
      </c>
      <c r="P76" s="19">
        <f>IF($A76="","",M76+N76-O76)</f>
        <v/>
      </c>
      <c r="Q76" s="19">
        <f>IF($A76="","",IF(M76=0,0,SUMIFS('Depreciation schedule'!$S76:$AD76,'Depreciation schedule'!$S$4:$AD$4,"&lt;"&amp;Settings!$C$7)))</f>
        <v/>
      </c>
      <c r="R76" s="19">
        <f>IF($A76="","",IF(M76+N76=0,0,SUMIFS('Depreciation schedule'!$S76:$AD76,'Depreciation schedule'!$S$4:$AD$4,Settings!$C$7)))</f>
        <v/>
      </c>
      <c r="S76" s="19">
        <f>IF($A76="","",IF(O76&gt;0,Q76+R76,0))</f>
        <v/>
      </c>
      <c r="T76" s="19">
        <f>IF($A76="","",Q76+R76-S76)</f>
        <v/>
      </c>
      <c r="U76" s="19">
        <f>IF($A76="","",M76-Q76)</f>
        <v/>
      </c>
      <c r="V76" s="19">
        <f>IF($A76="","",P76-T76)</f>
        <v/>
      </c>
      <c r="W76" s="19">
        <f>IF($A76="","",IF(O76&gt;0,$L76-(O76-S76),0))</f>
        <v/>
      </c>
      <c r="X76" s="6">
        <f>IF($A76="","",IF($E76&gt;Settings!$C$8,"Not yet acquired",IF(AND($K76&lt;&gt;"",$K76&lt;Settings!$C$7),"Disposed in an earlier year",IF(O76&gt;0,"Disposed this year",IF(T76&gt;=$F76-$G76-0.005,"Fully depreciated","In use")))))</f>
        <v/>
      </c>
    </row>
    <row r="77">
      <c r="A77" s="5" t="n"/>
      <c r="B77" s="5" t="n"/>
      <c r="C77" s="5" t="n"/>
      <c r="D77" s="5" t="n"/>
      <c r="E77" s="12" t="n"/>
      <c r="F77" s="16" t="n"/>
      <c r="G77" s="16" t="n"/>
      <c r="H77" s="17" t="n"/>
      <c r="I77" s="5" t="n"/>
      <c r="J77" s="18" t="n"/>
      <c r="K77" s="12" t="n"/>
      <c r="L77" s="16" t="n"/>
      <c r="M77" s="19">
        <f>IF($A77="","",IF(AND($E77&lt;Settings!$C$7,OR($K77="",$K77&gt;=Settings!$C$7)),$F77,0))</f>
        <v/>
      </c>
      <c r="N77" s="19">
        <f>IF($A77="","",IF(AND($E77&gt;=Settings!$C$7,$E77&lt;=Settings!$C$8),$F77,0))</f>
        <v/>
      </c>
      <c r="O77" s="19">
        <f>IF($A77="","",IF($K77="",0,IF(AND($K77&gt;=Settings!$C$7,$K77&lt;=Settings!$C$8),$F77,0)))</f>
        <v/>
      </c>
      <c r="P77" s="19">
        <f>IF($A77="","",M77+N77-O77)</f>
        <v/>
      </c>
      <c r="Q77" s="19">
        <f>IF($A77="","",IF(M77=0,0,SUMIFS('Depreciation schedule'!$S77:$AD77,'Depreciation schedule'!$S$4:$AD$4,"&lt;"&amp;Settings!$C$7)))</f>
        <v/>
      </c>
      <c r="R77" s="19">
        <f>IF($A77="","",IF(M77+N77=0,0,SUMIFS('Depreciation schedule'!$S77:$AD77,'Depreciation schedule'!$S$4:$AD$4,Settings!$C$7)))</f>
        <v/>
      </c>
      <c r="S77" s="19">
        <f>IF($A77="","",IF(O77&gt;0,Q77+R77,0))</f>
        <v/>
      </c>
      <c r="T77" s="19">
        <f>IF($A77="","",Q77+R77-S77)</f>
        <v/>
      </c>
      <c r="U77" s="19">
        <f>IF($A77="","",M77-Q77)</f>
        <v/>
      </c>
      <c r="V77" s="19">
        <f>IF($A77="","",P77-T77)</f>
        <v/>
      </c>
      <c r="W77" s="19">
        <f>IF($A77="","",IF(O77&gt;0,$L77-(O77-S77),0))</f>
        <v/>
      </c>
      <c r="X77" s="6">
        <f>IF($A77="","",IF($E77&gt;Settings!$C$8,"Not yet acquired",IF(AND($K77&lt;&gt;"",$K77&lt;Settings!$C$7),"Disposed in an earlier year",IF(O77&gt;0,"Disposed this year",IF(T77&gt;=$F77-$G77-0.005,"Fully depreciated","In use")))))</f>
        <v/>
      </c>
    </row>
    <row r="78">
      <c r="A78" s="5" t="n"/>
      <c r="B78" s="5" t="n"/>
      <c r="C78" s="5" t="n"/>
      <c r="D78" s="5" t="n"/>
      <c r="E78" s="12" t="n"/>
      <c r="F78" s="16" t="n"/>
      <c r="G78" s="16" t="n"/>
      <c r="H78" s="17" t="n"/>
      <c r="I78" s="5" t="n"/>
      <c r="J78" s="18" t="n"/>
      <c r="K78" s="12" t="n"/>
      <c r="L78" s="16" t="n"/>
      <c r="M78" s="19">
        <f>IF($A78="","",IF(AND($E78&lt;Settings!$C$7,OR($K78="",$K78&gt;=Settings!$C$7)),$F78,0))</f>
        <v/>
      </c>
      <c r="N78" s="19">
        <f>IF($A78="","",IF(AND($E78&gt;=Settings!$C$7,$E78&lt;=Settings!$C$8),$F78,0))</f>
        <v/>
      </c>
      <c r="O78" s="19">
        <f>IF($A78="","",IF($K78="",0,IF(AND($K78&gt;=Settings!$C$7,$K78&lt;=Settings!$C$8),$F78,0)))</f>
        <v/>
      </c>
      <c r="P78" s="19">
        <f>IF($A78="","",M78+N78-O78)</f>
        <v/>
      </c>
      <c r="Q78" s="19">
        <f>IF($A78="","",IF(M78=0,0,SUMIFS('Depreciation schedule'!$S78:$AD78,'Depreciation schedule'!$S$4:$AD$4,"&lt;"&amp;Settings!$C$7)))</f>
        <v/>
      </c>
      <c r="R78" s="19">
        <f>IF($A78="","",IF(M78+N78=0,0,SUMIFS('Depreciation schedule'!$S78:$AD78,'Depreciation schedule'!$S$4:$AD$4,Settings!$C$7)))</f>
        <v/>
      </c>
      <c r="S78" s="19">
        <f>IF($A78="","",IF(O78&gt;0,Q78+R78,0))</f>
        <v/>
      </c>
      <c r="T78" s="19">
        <f>IF($A78="","",Q78+R78-S78)</f>
        <v/>
      </c>
      <c r="U78" s="19">
        <f>IF($A78="","",M78-Q78)</f>
        <v/>
      </c>
      <c r="V78" s="19">
        <f>IF($A78="","",P78-T78)</f>
        <v/>
      </c>
      <c r="W78" s="19">
        <f>IF($A78="","",IF(O78&gt;0,$L78-(O78-S78),0))</f>
        <v/>
      </c>
      <c r="X78" s="6">
        <f>IF($A78="","",IF($E78&gt;Settings!$C$8,"Not yet acquired",IF(AND($K78&lt;&gt;"",$K78&lt;Settings!$C$7),"Disposed in an earlier year",IF(O78&gt;0,"Disposed this year",IF(T78&gt;=$F78-$G78-0.005,"Fully depreciated","In use")))))</f>
        <v/>
      </c>
    </row>
    <row r="79">
      <c r="A79" s="5" t="n"/>
      <c r="B79" s="5" t="n"/>
      <c r="C79" s="5" t="n"/>
      <c r="D79" s="5" t="n"/>
      <c r="E79" s="12" t="n"/>
      <c r="F79" s="16" t="n"/>
      <c r="G79" s="16" t="n"/>
      <c r="H79" s="17" t="n"/>
      <c r="I79" s="5" t="n"/>
      <c r="J79" s="18" t="n"/>
      <c r="K79" s="12" t="n"/>
      <c r="L79" s="16" t="n"/>
      <c r="M79" s="19">
        <f>IF($A79="","",IF(AND($E79&lt;Settings!$C$7,OR($K79="",$K79&gt;=Settings!$C$7)),$F79,0))</f>
        <v/>
      </c>
      <c r="N79" s="19">
        <f>IF($A79="","",IF(AND($E79&gt;=Settings!$C$7,$E79&lt;=Settings!$C$8),$F79,0))</f>
        <v/>
      </c>
      <c r="O79" s="19">
        <f>IF($A79="","",IF($K79="",0,IF(AND($K79&gt;=Settings!$C$7,$K79&lt;=Settings!$C$8),$F79,0)))</f>
        <v/>
      </c>
      <c r="P79" s="19">
        <f>IF($A79="","",M79+N79-O79)</f>
        <v/>
      </c>
      <c r="Q79" s="19">
        <f>IF($A79="","",IF(M79=0,0,SUMIFS('Depreciation schedule'!$S79:$AD79,'Depreciation schedule'!$S$4:$AD$4,"&lt;"&amp;Settings!$C$7)))</f>
        <v/>
      </c>
      <c r="R79" s="19">
        <f>IF($A79="","",IF(M79+N79=0,0,SUMIFS('Depreciation schedule'!$S79:$AD79,'Depreciation schedule'!$S$4:$AD$4,Settings!$C$7)))</f>
        <v/>
      </c>
      <c r="S79" s="19">
        <f>IF($A79="","",IF(O79&gt;0,Q79+R79,0))</f>
        <v/>
      </c>
      <c r="T79" s="19">
        <f>IF($A79="","",Q79+R79-S79)</f>
        <v/>
      </c>
      <c r="U79" s="19">
        <f>IF($A79="","",M79-Q79)</f>
        <v/>
      </c>
      <c r="V79" s="19">
        <f>IF($A79="","",P79-T79)</f>
        <v/>
      </c>
      <c r="W79" s="19">
        <f>IF($A79="","",IF(O79&gt;0,$L79-(O79-S79),0))</f>
        <v/>
      </c>
      <c r="X79" s="6">
        <f>IF($A79="","",IF($E79&gt;Settings!$C$8,"Not yet acquired",IF(AND($K79&lt;&gt;"",$K79&lt;Settings!$C$7),"Disposed in an earlier year",IF(O79&gt;0,"Disposed this year",IF(T79&gt;=$F79-$G79-0.005,"Fully depreciated","In use")))))</f>
        <v/>
      </c>
    </row>
    <row r="80">
      <c r="A80" s="5" t="n"/>
      <c r="B80" s="5" t="n"/>
      <c r="C80" s="5" t="n"/>
      <c r="D80" s="5" t="n"/>
      <c r="E80" s="12" t="n"/>
      <c r="F80" s="16" t="n"/>
      <c r="G80" s="16" t="n"/>
      <c r="H80" s="17" t="n"/>
      <c r="I80" s="5" t="n"/>
      <c r="J80" s="18" t="n"/>
      <c r="K80" s="12" t="n"/>
      <c r="L80" s="16" t="n"/>
      <c r="M80" s="19">
        <f>IF($A80="","",IF(AND($E80&lt;Settings!$C$7,OR($K80="",$K80&gt;=Settings!$C$7)),$F80,0))</f>
        <v/>
      </c>
      <c r="N80" s="19">
        <f>IF($A80="","",IF(AND($E80&gt;=Settings!$C$7,$E80&lt;=Settings!$C$8),$F80,0))</f>
        <v/>
      </c>
      <c r="O80" s="19">
        <f>IF($A80="","",IF($K80="",0,IF(AND($K80&gt;=Settings!$C$7,$K80&lt;=Settings!$C$8),$F80,0)))</f>
        <v/>
      </c>
      <c r="P80" s="19">
        <f>IF($A80="","",M80+N80-O80)</f>
        <v/>
      </c>
      <c r="Q80" s="19">
        <f>IF($A80="","",IF(M80=0,0,SUMIFS('Depreciation schedule'!$S80:$AD80,'Depreciation schedule'!$S$4:$AD$4,"&lt;"&amp;Settings!$C$7)))</f>
        <v/>
      </c>
      <c r="R80" s="19">
        <f>IF($A80="","",IF(M80+N80=0,0,SUMIFS('Depreciation schedule'!$S80:$AD80,'Depreciation schedule'!$S$4:$AD$4,Settings!$C$7)))</f>
        <v/>
      </c>
      <c r="S80" s="19">
        <f>IF($A80="","",IF(O80&gt;0,Q80+R80,0))</f>
        <v/>
      </c>
      <c r="T80" s="19">
        <f>IF($A80="","",Q80+R80-S80)</f>
        <v/>
      </c>
      <c r="U80" s="19">
        <f>IF($A80="","",M80-Q80)</f>
        <v/>
      </c>
      <c r="V80" s="19">
        <f>IF($A80="","",P80-T80)</f>
        <v/>
      </c>
      <c r="W80" s="19">
        <f>IF($A80="","",IF(O80&gt;0,$L80-(O80-S80),0))</f>
        <v/>
      </c>
      <c r="X80" s="6">
        <f>IF($A80="","",IF($E80&gt;Settings!$C$8,"Not yet acquired",IF(AND($K80&lt;&gt;"",$K80&lt;Settings!$C$7),"Disposed in an earlier year",IF(O80&gt;0,"Disposed this year",IF(T80&gt;=$F80-$G80-0.005,"Fully depreciated","In use")))))</f>
        <v/>
      </c>
    </row>
    <row r="81">
      <c r="A81" s="5" t="n"/>
      <c r="B81" s="5" t="n"/>
      <c r="C81" s="5" t="n"/>
      <c r="D81" s="5" t="n"/>
      <c r="E81" s="12" t="n"/>
      <c r="F81" s="16" t="n"/>
      <c r="G81" s="16" t="n"/>
      <c r="H81" s="17" t="n"/>
      <c r="I81" s="5" t="n"/>
      <c r="J81" s="18" t="n"/>
      <c r="K81" s="12" t="n"/>
      <c r="L81" s="16" t="n"/>
      <c r="M81" s="19">
        <f>IF($A81="","",IF(AND($E81&lt;Settings!$C$7,OR($K81="",$K81&gt;=Settings!$C$7)),$F81,0))</f>
        <v/>
      </c>
      <c r="N81" s="19">
        <f>IF($A81="","",IF(AND($E81&gt;=Settings!$C$7,$E81&lt;=Settings!$C$8),$F81,0))</f>
        <v/>
      </c>
      <c r="O81" s="19">
        <f>IF($A81="","",IF($K81="",0,IF(AND($K81&gt;=Settings!$C$7,$K81&lt;=Settings!$C$8),$F81,0)))</f>
        <v/>
      </c>
      <c r="P81" s="19">
        <f>IF($A81="","",M81+N81-O81)</f>
        <v/>
      </c>
      <c r="Q81" s="19">
        <f>IF($A81="","",IF(M81=0,0,SUMIFS('Depreciation schedule'!$S81:$AD81,'Depreciation schedule'!$S$4:$AD$4,"&lt;"&amp;Settings!$C$7)))</f>
        <v/>
      </c>
      <c r="R81" s="19">
        <f>IF($A81="","",IF(M81+N81=0,0,SUMIFS('Depreciation schedule'!$S81:$AD81,'Depreciation schedule'!$S$4:$AD$4,Settings!$C$7)))</f>
        <v/>
      </c>
      <c r="S81" s="19">
        <f>IF($A81="","",IF(O81&gt;0,Q81+R81,0))</f>
        <v/>
      </c>
      <c r="T81" s="19">
        <f>IF($A81="","",Q81+R81-S81)</f>
        <v/>
      </c>
      <c r="U81" s="19">
        <f>IF($A81="","",M81-Q81)</f>
        <v/>
      </c>
      <c r="V81" s="19">
        <f>IF($A81="","",P81-T81)</f>
        <v/>
      </c>
      <c r="W81" s="19">
        <f>IF($A81="","",IF(O81&gt;0,$L81-(O81-S81),0))</f>
        <v/>
      </c>
      <c r="X81" s="6">
        <f>IF($A81="","",IF($E81&gt;Settings!$C$8,"Not yet acquired",IF(AND($K81&lt;&gt;"",$K81&lt;Settings!$C$7),"Disposed in an earlier year",IF(O81&gt;0,"Disposed this year",IF(T81&gt;=$F81-$G81-0.005,"Fully depreciated","In use")))))</f>
        <v/>
      </c>
    </row>
    <row r="82">
      <c r="A82" s="5" t="n"/>
      <c r="B82" s="5" t="n"/>
      <c r="C82" s="5" t="n"/>
      <c r="D82" s="5" t="n"/>
      <c r="E82" s="12" t="n"/>
      <c r="F82" s="16" t="n"/>
      <c r="G82" s="16" t="n"/>
      <c r="H82" s="17" t="n"/>
      <c r="I82" s="5" t="n"/>
      <c r="J82" s="18" t="n"/>
      <c r="K82" s="12" t="n"/>
      <c r="L82" s="16" t="n"/>
      <c r="M82" s="19">
        <f>IF($A82="","",IF(AND($E82&lt;Settings!$C$7,OR($K82="",$K82&gt;=Settings!$C$7)),$F82,0))</f>
        <v/>
      </c>
      <c r="N82" s="19">
        <f>IF($A82="","",IF(AND($E82&gt;=Settings!$C$7,$E82&lt;=Settings!$C$8),$F82,0))</f>
        <v/>
      </c>
      <c r="O82" s="19">
        <f>IF($A82="","",IF($K82="",0,IF(AND($K82&gt;=Settings!$C$7,$K82&lt;=Settings!$C$8),$F82,0)))</f>
        <v/>
      </c>
      <c r="P82" s="19">
        <f>IF($A82="","",M82+N82-O82)</f>
        <v/>
      </c>
      <c r="Q82" s="19">
        <f>IF($A82="","",IF(M82=0,0,SUMIFS('Depreciation schedule'!$S82:$AD82,'Depreciation schedule'!$S$4:$AD$4,"&lt;"&amp;Settings!$C$7)))</f>
        <v/>
      </c>
      <c r="R82" s="19">
        <f>IF($A82="","",IF(M82+N82=0,0,SUMIFS('Depreciation schedule'!$S82:$AD82,'Depreciation schedule'!$S$4:$AD$4,Settings!$C$7)))</f>
        <v/>
      </c>
      <c r="S82" s="19">
        <f>IF($A82="","",IF(O82&gt;0,Q82+R82,0))</f>
        <v/>
      </c>
      <c r="T82" s="19">
        <f>IF($A82="","",Q82+R82-S82)</f>
        <v/>
      </c>
      <c r="U82" s="19">
        <f>IF($A82="","",M82-Q82)</f>
        <v/>
      </c>
      <c r="V82" s="19">
        <f>IF($A82="","",P82-T82)</f>
        <v/>
      </c>
      <c r="W82" s="19">
        <f>IF($A82="","",IF(O82&gt;0,$L82-(O82-S82),0))</f>
        <v/>
      </c>
      <c r="X82" s="6">
        <f>IF($A82="","",IF($E82&gt;Settings!$C$8,"Not yet acquired",IF(AND($K82&lt;&gt;"",$K82&lt;Settings!$C$7),"Disposed in an earlier year",IF(O82&gt;0,"Disposed this year",IF(T82&gt;=$F82-$G82-0.005,"Fully depreciated","In use")))))</f>
        <v/>
      </c>
    </row>
    <row r="83">
      <c r="A83" s="5" t="n"/>
      <c r="B83" s="5" t="n"/>
      <c r="C83" s="5" t="n"/>
      <c r="D83" s="5" t="n"/>
      <c r="E83" s="12" t="n"/>
      <c r="F83" s="16" t="n"/>
      <c r="G83" s="16" t="n"/>
      <c r="H83" s="17" t="n"/>
      <c r="I83" s="5" t="n"/>
      <c r="J83" s="18" t="n"/>
      <c r="K83" s="12" t="n"/>
      <c r="L83" s="16" t="n"/>
      <c r="M83" s="19">
        <f>IF($A83="","",IF(AND($E83&lt;Settings!$C$7,OR($K83="",$K83&gt;=Settings!$C$7)),$F83,0))</f>
        <v/>
      </c>
      <c r="N83" s="19">
        <f>IF($A83="","",IF(AND($E83&gt;=Settings!$C$7,$E83&lt;=Settings!$C$8),$F83,0))</f>
        <v/>
      </c>
      <c r="O83" s="19">
        <f>IF($A83="","",IF($K83="",0,IF(AND($K83&gt;=Settings!$C$7,$K83&lt;=Settings!$C$8),$F83,0)))</f>
        <v/>
      </c>
      <c r="P83" s="19">
        <f>IF($A83="","",M83+N83-O83)</f>
        <v/>
      </c>
      <c r="Q83" s="19">
        <f>IF($A83="","",IF(M83=0,0,SUMIFS('Depreciation schedule'!$S83:$AD83,'Depreciation schedule'!$S$4:$AD$4,"&lt;"&amp;Settings!$C$7)))</f>
        <v/>
      </c>
      <c r="R83" s="19">
        <f>IF($A83="","",IF(M83+N83=0,0,SUMIFS('Depreciation schedule'!$S83:$AD83,'Depreciation schedule'!$S$4:$AD$4,Settings!$C$7)))</f>
        <v/>
      </c>
      <c r="S83" s="19">
        <f>IF($A83="","",IF(O83&gt;0,Q83+R83,0))</f>
        <v/>
      </c>
      <c r="T83" s="19">
        <f>IF($A83="","",Q83+R83-S83)</f>
        <v/>
      </c>
      <c r="U83" s="19">
        <f>IF($A83="","",M83-Q83)</f>
        <v/>
      </c>
      <c r="V83" s="19">
        <f>IF($A83="","",P83-T83)</f>
        <v/>
      </c>
      <c r="W83" s="19">
        <f>IF($A83="","",IF(O83&gt;0,$L83-(O83-S83),0))</f>
        <v/>
      </c>
      <c r="X83" s="6">
        <f>IF($A83="","",IF($E83&gt;Settings!$C$8,"Not yet acquired",IF(AND($K83&lt;&gt;"",$K83&lt;Settings!$C$7),"Disposed in an earlier year",IF(O83&gt;0,"Disposed this year",IF(T83&gt;=$F83-$G83-0.005,"Fully depreciated","In use")))))</f>
        <v/>
      </c>
    </row>
    <row r="84">
      <c r="A84" s="5" t="n"/>
      <c r="B84" s="5" t="n"/>
      <c r="C84" s="5" t="n"/>
      <c r="D84" s="5" t="n"/>
      <c r="E84" s="12" t="n"/>
      <c r="F84" s="16" t="n"/>
      <c r="G84" s="16" t="n"/>
      <c r="H84" s="17" t="n"/>
      <c r="I84" s="5" t="n"/>
      <c r="J84" s="18" t="n"/>
      <c r="K84" s="12" t="n"/>
      <c r="L84" s="16" t="n"/>
      <c r="M84" s="19">
        <f>IF($A84="","",IF(AND($E84&lt;Settings!$C$7,OR($K84="",$K84&gt;=Settings!$C$7)),$F84,0))</f>
        <v/>
      </c>
      <c r="N84" s="19">
        <f>IF($A84="","",IF(AND($E84&gt;=Settings!$C$7,$E84&lt;=Settings!$C$8),$F84,0))</f>
        <v/>
      </c>
      <c r="O84" s="19">
        <f>IF($A84="","",IF($K84="",0,IF(AND($K84&gt;=Settings!$C$7,$K84&lt;=Settings!$C$8),$F84,0)))</f>
        <v/>
      </c>
      <c r="P84" s="19">
        <f>IF($A84="","",M84+N84-O84)</f>
        <v/>
      </c>
      <c r="Q84" s="19">
        <f>IF($A84="","",IF(M84=0,0,SUMIFS('Depreciation schedule'!$S84:$AD84,'Depreciation schedule'!$S$4:$AD$4,"&lt;"&amp;Settings!$C$7)))</f>
        <v/>
      </c>
      <c r="R84" s="19">
        <f>IF($A84="","",IF(M84+N84=0,0,SUMIFS('Depreciation schedule'!$S84:$AD84,'Depreciation schedule'!$S$4:$AD$4,Settings!$C$7)))</f>
        <v/>
      </c>
      <c r="S84" s="19">
        <f>IF($A84="","",IF(O84&gt;0,Q84+R84,0))</f>
        <v/>
      </c>
      <c r="T84" s="19">
        <f>IF($A84="","",Q84+R84-S84)</f>
        <v/>
      </c>
      <c r="U84" s="19">
        <f>IF($A84="","",M84-Q84)</f>
        <v/>
      </c>
      <c r="V84" s="19">
        <f>IF($A84="","",P84-T84)</f>
        <v/>
      </c>
      <c r="W84" s="19">
        <f>IF($A84="","",IF(O84&gt;0,$L84-(O84-S84),0))</f>
        <v/>
      </c>
      <c r="X84" s="6">
        <f>IF($A84="","",IF($E84&gt;Settings!$C$8,"Not yet acquired",IF(AND($K84&lt;&gt;"",$K84&lt;Settings!$C$7),"Disposed in an earlier year",IF(O84&gt;0,"Disposed this year",IF(T84&gt;=$F84-$G84-0.005,"Fully depreciated","In use")))))</f>
        <v/>
      </c>
    </row>
    <row r="85">
      <c r="A85" s="5" t="n"/>
      <c r="B85" s="5" t="n"/>
      <c r="C85" s="5" t="n"/>
      <c r="D85" s="5" t="n"/>
      <c r="E85" s="12" t="n"/>
      <c r="F85" s="16" t="n"/>
      <c r="G85" s="16" t="n"/>
      <c r="H85" s="17" t="n"/>
      <c r="I85" s="5" t="n"/>
      <c r="J85" s="18" t="n"/>
      <c r="K85" s="12" t="n"/>
      <c r="L85" s="16" t="n"/>
      <c r="M85" s="19">
        <f>IF($A85="","",IF(AND($E85&lt;Settings!$C$7,OR($K85="",$K85&gt;=Settings!$C$7)),$F85,0))</f>
        <v/>
      </c>
      <c r="N85" s="19">
        <f>IF($A85="","",IF(AND($E85&gt;=Settings!$C$7,$E85&lt;=Settings!$C$8),$F85,0))</f>
        <v/>
      </c>
      <c r="O85" s="19">
        <f>IF($A85="","",IF($K85="",0,IF(AND($K85&gt;=Settings!$C$7,$K85&lt;=Settings!$C$8),$F85,0)))</f>
        <v/>
      </c>
      <c r="P85" s="19">
        <f>IF($A85="","",M85+N85-O85)</f>
        <v/>
      </c>
      <c r="Q85" s="19">
        <f>IF($A85="","",IF(M85=0,0,SUMIFS('Depreciation schedule'!$S85:$AD85,'Depreciation schedule'!$S$4:$AD$4,"&lt;"&amp;Settings!$C$7)))</f>
        <v/>
      </c>
      <c r="R85" s="19">
        <f>IF($A85="","",IF(M85+N85=0,0,SUMIFS('Depreciation schedule'!$S85:$AD85,'Depreciation schedule'!$S$4:$AD$4,Settings!$C$7)))</f>
        <v/>
      </c>
      <c r="S85" s="19">
        <f>IF($A85="","",IF(O85&gt;0,Q85+R85,0))</f>
        <v/>
      </c>
      <c r="T85" s="19">
        <f>IF($A85="","",Q85+R85-S85)</f>
        <v/>
      </c>
      <c r="U85" s="19">
        <f>IF($A85="","",M85-Q85)</f>
        <v/>
      </c>
      <c r="V85" s="19">
        <f>IF($A85="","",P85-T85)</f>
        <v/>
      </c>
      <c r="W85" s="19">
        <f>IF($A85="","",IF(O85&gt;0,$L85-(O85-S85),0))</f>
        <v/>
      </c>
      <c r="X85" s="6">
        <f>IF($A85="","",IF($E85&gt;Settings!$C$8,"Not yet acquired",IF(AND($K85&lt;&gt;"",$K85&lt;Settings!$C$7),"Disposed in an earlier year",IF(O85&gt;0,"Disposed this year",IF(T85&gt;=$F85-$G85-0.005,"Fully depreciated","In use")))))</f>
        <v/>
      </c>
    </row>
    <row r="86">
      <c r="A86" s="5" t="n"/>
      <c r="B86" s="5" t="n"/>
      <c r="C86" s="5" t="n"/>
      <c r="D86" s="5" t="n"/>
      <c r="E86" s="12" t="n"/>
      <c r="F86" s="16" t="n"/>
      <c r="G86" s="16" t="n"/>
      <c r="H86" s="17" t="n"/>
      <c r="I86" s="5" t="n"/>
      <c r="J86" s="18" t="n"/>
      <c r="K86" s="12" t="n"/>
      <c r="L86" s="16" t="n"/>
      <c r="M86" s="19">
        <f>IF($A86="","",IF(AND($E86&lt;Settings!$C$7,OR($K86="",$K86&gt;=Settings!$C$7)),$F86,0))</f>
        <v/>
      </c>
      <c r="N86" s="19">
        <f>IF($A86="","",IF(AND($E86&gt;=Settings!$C$7,$E86&lt;=Settings!$C$8),$F86,0))</f>
        <v/>
      </c>
      <c r="O86" s="19">
        <f>IF($A86="","",IF($K86="",0,IF(AND($K86&gt;=Settings!$C$7,$K86&lt;=Settings!$C$8),$F86,0)))</f>
        <v/>
      </c>
      <c r="P86" s="19">
        <f>IF($A86="","",M86+N86-O86)</f>
        <v/>
      </c>
      <c r="Q86" s="19">
        <f>IF($A86="","",IF(M86=0,0,SUMIFS('Depreciation schedule'!$S86:$AD86,'Depreciation schedule'!$S$4:$AD$4,"&lt;"&amp;Settings!$C$7)))</f>
        <v/>
      </c>
      <c r="R86" s="19">
        <f>IF($A86="","",IF(M86+N86=0,0,SUMIFS('Depreciation schedule'!$S86:$AD86,'Depreciation schedule'!$S$4:$AD$4,Settings!$C$7)))</f>
        <v/>
      </c>
      <c r="S86" s="19">
        <f>IF($A86="","",IF(O86&gt;0,Q86+R86,0))</f>
        <v/>
      </c>
      <c r="T86" s="19">
        <f>IF($A86="","",Q86+R86-S86)</f>
        <v/>
      </c>
      <c r="U86" s="19">
        <f>IF($A86="","",M86-Q86)</f>
        <v/>
      </c>
      <c r="V86" s="19">
        <f>IF($A86="","",P86-T86)</f>
        <v/>
      </c>
      <c r="W86" s="19">
        <f>IF($A86="","",IF(O86&gt;0,$L86-(O86-S86),0))</f>
        <v/>
      </c>
      <c r="X86" s="6">
        <f>IF($A86="","",IF($E86&gt;Settings!$C$8,"Not yet acquired",IF(AND($K86&lt;&gt;"",$K86&lt;Settings!$C$7),"Disposed in an earlier year",IF(O86&gt;0,"Disposed this year",IF(T86&gt;=$F86-$G86-0.005,"Fully depreciated","In use")))))</f>
        <v/>
      </c>
    </row>
    <row r="87">
      <c r="A87" s="5" t="n"/>
      <c r="B87" s="5" t="n"/>
      <c r="C87" s="5" t="n"/>
      <c r="D87" s="5" t="n"/>
      <c r="E87" s="12" t="n"/>
      <c r="F87" s="16" t="n"/>
      <c r="G87" s="16" t="n"/>
      <c r="H87" s="17" t="n"/>
      <c r="I87" s="5" t="n"/>
      <c r="J87" s="18" t="n"/>
      <c r="K87" s="12" t="n"/>
      <c r="L87" s="16" t="n"/>
      <c r="M87" s="19">
        <f>IF($A87="","",IF(AND($E87&lt;Settings!$C$7,OR($K87="",$K87&gt;=Settings!$C$7)),$F87,0))</f>
        <v/>
      </c>
      <c r="N87" s="19">
        <f>IF($A87="","",IF(AND($E87&gt;=Settings!$C$7,$E87&lt;=Settings!$C$8),$F87,0))</f>
        <v/>
      </c>
      <c r="O87" s="19">
        <f>IF($A87="","",IF($K87="",0,IF(AND($K87&gt;=Settings!$C$7,$K87&lt;=Settings!$C$8),$F87,0)))</f>
        <v/>
      </c>
      <c r="P87" s="19">
        <f>IF($A87="","",M87+N87-O87)</f>
        <v/>
      </c>
      <c r="Q87" s="19">
        <f>IF($A87="","",IF(M87=0,0,SUMIFS('Depreciation schedule'!$S87:$AD87,'Depreciation schedule'!$S$4:$AD$4,"&lt;"&amp;Settings!$C$7)))</f>
        <v/>
      </c>
      <c r="R87" s="19">
        <f>IF($A87="","",IF(M87+N87=0,0,SUMIFS('Depreciation schedule'!$S87:$AD87,'Depreciation schedule'!$S$4:$AD$4,Settings!$C$7)))</f>
        <v/>
      </c>
      <c r="S87" s="19">
        <f>IF($A87="","",IF(O87&gt;0,Q87+R87,0))</f>
        <v/>
      </c>
      <c r="T87" s="19">
        <f>IF($A87="","",Q87+R87-S87)</f>
        <v/>
      </c>
      <c r="U87" s="19">
        <f>IF($A87="","",M87-Q87)</f>
        <v/>
      </c>
      <c r="V87" s="19">
        <f>IF($A87="","",P87-T87)</f>
        <v/>
      </c>
      <c r="W87" s="19">
        <f>IF($A87="","",IF(O87&gt;0,$L87-(O87-S87),0))</f>
        <v/>
      </c>
      <c r="X87" s="6">
        <f>IF($A87="","",IF($E87&gt;Settings!$C$8,"Not yet acquired",IF(AND($K87&lt;&gt;"",$K87&lt;Settings!$C$7),"Disposed in an earlier year",IF(O87&gt;0,"Disposed this year",IF(T87&gt;=$F87-$G87-0.005,"Fully depreciated","In use")))))</f>
        <v/>
      </c>
    </row>
    <row r="88">
      <c r="A88" s="5" t="n"/>
      <c r="B88" s="5" t="n"/>
      <c r="C88" s="5" t="n"/>
      <c r="D88" s="5" t="n"/>
      <c r="E88" s="12" t="n"/>
      <c r="F88" s="16" t="n"/>
      <c r="G88" s="16" t="n"/>
      <c r="H88" s="17" t="n"/>
      <c r="I88" s="5" t="n"/>
      <c r="J88" s="18" t="n"/>
      <c r="K88" s="12" t="n"/>
      <c r="L88" s="16" t="n"/>
      <c r="M88" s="19">
        <f>IF($A88="","",IF(AND($E88&lt;Settings!$C$7,OR($K88="",$K88&gt;=Settings!$C$7)),$F88,0))</f>
        <v/>
      </c>
      <c r="N88" s="19">
        <f>IF($A88="","",IF(AND($E88&gt;=Settings!$C$7,$E88&lt;=Settings!$C$8),$F88,0))</f>
        <v/>
      </c>
      <c r="O88" s="19">
        <f>IF($A88="","",IF($K88="",0,IF(AND($K88&gt;=Settings!$C$7,$K88&lt;=Settings!$C$8),$F88,0)))</f>
        <v/>
      </c>
      <c r="P88" s="19">
        <f>IF($A88="","",M88+N88-O88)</f>
        <v/>
      </c>
      <c r="Q88" s="19">
        <f>IF($A88="","",IF(M88=0,0,SUMIFS('Depreciation schedule'!$S88:$AD88,'Depreciation schedule'!$S$4:$AD$4,"&lt;"&amp;Settings!$C$7)))</f>
        <v/>
      </c>
      <c r="R88" s="19">
        <f>IF($A88="","",IF(M88+N88=0,0,SUMIFS('Depreciation schedule'!$S88:$AD88,'Depreciation schedule'!$S$4:$AD$4,Settings!$C$7)))</f>
        <v/>
      </c>
      <c r="S88" s="19">
        <f>IF($A88="","",IF(O88&gt;0,Q88+R88,0))</f>
        <v/>
      </c>
      <c r="T88" s="19">
        <f>IF($A88="","",Q88+R88-S88)</f>
        <v/>
      </c>
      <c r="U88" s="19">
        <f>IF($A88="","",M88-Q88)</f>
        <v/>
      </c>
      <c r="V88" s="19">
        <f>IF($A88="","",P88-T88)</f>
        <v/>
      </c>
      <c r="W88" s="19">
        <f>IF($A88="","",IF(O88&gt;0,$L88-(O88-S88),0))</f>
        <v/>
      </c>
      <c r="X88" s="6">
        <f>IF($A88="","",IF($E88&gt;Settings!$C$8,"Not yet acquired",IF(AND($K88&lt;&gt;"",$K88&lt;Settings!$C$7),"Disposed in an earlier year",IF(O88&gt;0,"Disposed this year",IF(T88&gt;=$F88-$G88-0.005,"Fully depreciated","In use")))))</f>
        <v/>
      </c>
    </row>
    <row r="89">
      <c r="A89" s="5" t="n"/>
      <c r="B89" s="5" t="n"/>
      <c r="C89" s="5" t="n"/>
      <c r="D89" s="5" t="n"/>
      <c r="E89" s="12" t="n"/>
      <c r="F89" s="16" t="n"/>
      <c r="G89" s="16" t="n"/>
      <c r="H89" s="17" t="n"/>
      <c r="I89" s="5" t="n"/>
      <c r="J89" s="18" t="n"/>
      <c r="K89" s="12" t="n"/>
      <c r="L89" s="16" t="n"/>
      <c r="M89" s="19">
        <f>IF($A89="","",IF(AND($E89&lt;Settings!$C$7,OR($K89="",$K89&gt;=Settings!$C$7)),$F89,0))</f>
        <v/>
      </c>
      <c r="N89" s="19">
        <f>IF($A89="","",IF(AND($E89&gt;=Settings!$C$7,$E89&lt;=Settings!$C$8),$F89,0))</f>
        <v/>
      </c>
      <c r="O89" s="19">
        <f>IF($A89="","",IF($K89="",0,IF(AND($K89&gt;=Settings!$C$7,$K89&lt;=Settings!$C$8),$F89,0)))</f>
        <v/>
      </c>
      <c r="P89" s="19">
        <f>IF($A89="","",M89+N89-O89)</f>
        <v/>
      </c>
      <c r="Q89" s="19">
        <f>IF($A89="","",IF(M89=0,0,SUMIFS('Depreciation schedule'!$S89:$AD89,'Depreciation schedule'!$S$4:$AD$4,"&lt;"&amp;Settings!$C$7)))</f>
        <v/>
      </c>
      <c r="R89" s="19">
        <f>IF($A89="","",IF(M89+N89=0,0,SUMIFS('Depreciation schedule'!$S89:$AD89,'Depreciation schedule'!$S$4:$AD$4,Settings!$C$7)))</f>
        <v/>
      </c>
      <c r="S89" s="19">
        <f>IF($A89="","",IF(O89&gt;0,Q89+R89,0))</f>
        <v/>
      </c>
      <c r="T89" s="19">
        <f>IF($A89="","",Q89+R89-S89)</f>
        <v/>
      </c>
      <c r="U89" s="19">
        <f>IF($A89="","",M89-Q89)</f>
        <v/>
      </c>
      <c r="V89" s="19">
        <f>IF($A89="","",P89-T89)</f>
        <v/>
      </c>
      <c r="W89" s="19">
        <f>IF($A89="","",IF(O89&gt;0,$L89-(O89-S89),0))</f>
        <v/>
      </c>
      <c r="X89" s="6">
        <f>IF($A89="","",IF($E89&gt;Settings!$C$8,"Not yet acquired",IF(AND($K89&lt;&gt;"",$K89&lt;Settings!$C$7),"Disposed in an earlier year",IF(O89&gt;0,"Disposed this year",IF(T89&gt;=$F89-$G89-0.005,"Fully depreciated","In use")))))</f>
        <v/>
      </c>
    </row>
    <row r="90">
      <c r="A90" s="5" t="n"/>
      <c r="B90" s="5" t="n"/>
      <c r="C90" s="5" t="n"/>
      <c r="D90" s="5" t="n"/>
      <c r="E90" s="12" t="n"/>
      <c r="F90" s="16" t="n"/>
      <c r="G90" s="16" t="n"/>
      <c r="H90" s="17" t="n"/>
      <c r="I90" s="5" t="n"/>
      <c r="J90" s="18" t="n"/>
      <c r="K90" s="12" t="n"/>
      <c r="L90" s="16" t="n"/>
      <c r="M90" s="19">
        <f>IF($A90="","",IF(AND($E90&lt;Settings!$C$7,OR($K90="",$K90&gt;=Settings!$C$7)),$F90,0))</f>
        <v/>
      </c>
      <c r="N90" s="19">
        <f>IF($A90="","",IF(AND($E90&gt;=Settings!$C$7,$E90&lt;=Settings!$C$8),$F90,0))</f>
        <v/>
      </c>
      <c r="O90" s="19">
        <f>IF($A90="","",IF($K90="",0,IF(AND($K90&gt;=Settings!$C$7,$K90&lt;=Settings!$C$8),$F90,0)))</f>
        <v/>
      </c>
      <c r="P90" s="19">
        <f>IF($A90="","",M90+N90-O90)</f>
        <v/>
      </c>
      <c r="Q90" s="19">
        <f>IF($A90="","",IF(M90=0,0,SUMIFS('Depreciation schedule'!$S90:$AD90,'Depreciation schedule'!$S$4:$AD$4,"&lt;"&amp;Settings!$C$7)))</f>
        <v/>
      </c>
      <c r="R90" s="19">
        <f>IF($A90="","",IF(M90+N90=0,0,SUMIFS('Depreciation schedule'!$S90:$AD90,'Depreciation schedule'!$S$4:$AD$4,Settings!$C$7)))</f>
        <v/>
      </c>
      <c r="S90" s="19">
        <f>IF($A90="","",IF(O90&gt;0,Q90+R90,0))</f>
        <v/>
      </c>
      <c r="T90" s="19">
        <f>IF($A90="","",Q90+R90-S90)</f>
        <v/>
      </c>
      <c r="U90" s="19">
        <f>IF($A90="","",M90-Q90)</f>
        <v/>
      </c>
      <c r="V90" s="19">
        <f>IF($A90="","",P90-T90)</f>
        <v/>
      </c>
      <c r="W90" s="19">
        <f>IF($A90="","",IF(O90&gt;0,$L90-(O90-S90),0))</f>
        <v/>
      </c>
      <c r="X90" s="6">
        <f>IF($A90="","",IF($E90&gt;Settings!$C$8,"Not yet acquired",IF(AND($K90&lt;&gt;"",$K90&lt;Settings!$C$7),"Disposed in an earlier year",IF(O90&gt;0,"Disposed this year",IF(T90&gt;=$F90-$G90-0.005,"Fully depreciated","In use")))))</f>
        <v/>
      </c>
    </row>
    <row r="91">
      <c r="A91" s="5" t="n"/>
      <c r="B91" s="5" t="n"/>
      <c r="C91" s="5" t="n"/>
      <c r="D91" s="5" t="n"/>
      <c r="E91" s="12" t="n"/>
      <c r="F91" s="16" t="n"/>
      <c r="G91" s="16" t="n"/>
      <c r="H91" s="17" t="n"/>
      <c r="I91" s="5" t="n"/>
      <c r="J91" s="18" t="n"/>
      <c r="K91" s="12" t="n"/>
      <c r="L91" s="16" t="n"/>
      <c r="M91" s="19">
        <f>IF($A91="","",IF(AND($E91&lt;Settings!$C$7,OR($K91="",$K91&gt;=Settings!$C$7)),$F91,0))</f>
        <v/>
      </c>
      <c r="N91" s="19">
        <f>IF($A91="","",IF(AND($E91&gt;=Settings!$C$7,$E91&lt;=Settings!$C$8),$F91,0))</f>
        <v/>
      </c>
      <c r="O91" s="19">
        <f>IF($A91="","",IF($K91="",0,IF(AND($K91&gt;=Settings!$C$7,$K91&lt;=Settings!$C$8),$F91,0)))</f>
        <v/>
      </c>
      <c r="P91" s="19">
        <f>IF($A91="","",M91+N91-O91)</f>
        <v/>
      </c>
      <c r="Q91" s="19">
        <f>IF($A91="","",IF(M91=0,0,SUMIFS('Depreciation schedule'!$S91:$AD91,'Depreciation schedule'!$S$4:$AD$4,"&lt;"&amp;Settings!$C$7)))</f>
        <v/>
      </c>
      <c r="R91" s="19">
        <f>IF($A91="","",IF(M91+N91=0,0,SUMIFS('Depreciation schedule'!$S91:$AD91,'Depreciation schedule'!$S$4:$AD$4,Settings!$C$7)))</f>
        <v/>
      </c>
      <c r="S91" s="19">
        <f>IF($A91="","",IF(O91&gt;0,Q91+R91,0))</f>
        <v/>
      </c>
      <c r="T91" s="19">
        <f>IF($A91="","",Q91+R91-S91)</f>
        <v/>
      </c>
      <c r="U91" s="19">
        <f>IF($A91="","",M91-Q91)</f>
        <v/>
      </c>
      <c r="V91" s="19">
        <f>IF($A91="","",P91-T91)</f>
        <v/>
      </c>
      <c r="W91" s="19">
        <f>IF($A91="","",IF(O91&gt;0,$L91-(O91-S91),0))</f>
        <v/>
      </c>
      <c r="X91" s="6">
        <f>IF($A91="","",IF($E91&gt;Settings!$C$8,"Not yet acquired",IF(AND($K91&lt;&gt;"",$K91&lt;Settings!$C$7),"Disposed in an earlier year",IF(O91&gt;0,"Disposed this year",IF(T91&gt;=$F91-$G91-0.005,"Fully depreciated","In use")))))</f>
        <v/>
      </c>
    </row>
    <row r="92">
      <c r="A92" s="5" t="n"/>
      <c r="B92" s="5" t="n"/>
      <c r="C92" s="5" t="n"/>
      <c r="D92" s="5" t="n"/>
      <c r="E92" s="12" t="n"/>
      <c r="F92" s="16" t="n"/>
      <c r="G92" s="16" t="n"/>
      <c r="H92" s="17" t="n"/>
      <c r="I92" s="5" t="n"/>
      <c r="J92" s="18" t="n"/>
      <c r="K92" s="12" t="n"/>
      <c r="L92" s="16" t="n"/>
      <c r="M92" s="19">
        <f>IF($A92="","",IF(AND($E92&lt;Settings!$C$7,OR($K92="",$K92&gt;=Settings!$C$7)),$F92,0))</f>
        <v/>
      </c>
      <c r="N92" s="19">
        <f>IF($A92="","",IF(AND($E92&gt;=Settings!$C$7,$E92&lt;=Settings!$C$8),$F92,0))</f>
        <v/>
      </c>
      <c r="O92" s="19">
        <f>IF($A92="","",IF($K92="",0,IF(AND($K92&gt;=Settings!$C$7,$K92&lt;=Settings!$C$8),$F92,0)))</f>
        <v/>
      </c>
      <c r="P92" s="19">
        <f>IF($A92="","",M92+N92-O92)</f>
        <v/>
      </c>
      <c r="Q92" s="19">
        <f>IF($A92="","",IF(M92=0,0,SUMIFS('Depreciation schedule'!$S92:$AD92,'Depreciation schedule'!$S$4:$AD$4,"&lt;"&amp;Settings!$C$7)))</f>
        <v/>
      </c>
      <c r="R92" s="19">
        <f>IF($A92="","",IF(M92+N92=0,0,SUMIFS('Depreciation schedule'!$S92:$AD92,'Depreciation schedule'!$S$4:$AD$4,Settings!$C$7)))</f>
        <v/>
      </c>
      <c r="S92" s="19">
        <f>IF($A92="","",IF(O92&gt;0,Q92+R92,0))</f>
        <v/>
      </c>
      <c r="T92" s="19">
        <f>IF($A92="","",Q92+R92-S92)</f>
        <v/>
      </c>
      <c r="U92" s="19">
        <f>IF($A92="","",M92-Q92)</f>
        <v/>
      </c>
      <c r="V92" s="19">
        <f>IF($A92="","",P92-T92)</f>
        <v/>
      </c>
      <c r="W92" s="19">
        <f>IF($A92="","",IF(O92&gt;0,$L92-(O92-S92),0))</f>
        <v/>
      </c>
      <c r="X92" s="6">
        <f>IF($A92="","",IF($E92&gt;Settings!$C$8,"Not yet acquired",IF(AND($K92&lt;&gt;"",$K92&lt;Settings!$C$7),"Disposed in an earlier year",IF(O92&gt;0,"Disposed this year",IF(T92&gt;=$F92-$G92-0.005,"Fully depreciated","In use")))))</f>
        <v/>
      </c>
    </row>
    <row r="93">
      <c r="A93" s="5" t="n"/>
      <c r="B93" s="5" t="n"/>
      <c r="C93" s="5" t="n"/>
      <c r="D93" s="5" t="n"/>
      <c r="E93" s="12" t="n"/>
      <c r="F93" s="16" t="n"/>
      <c r="G93" s="16" t="n"/>
      <c r="H93" s="17" t="n"/>
      <c r="I93" s="5" t="n"/>
      <c r="J93" s="18" t="n"/>
      <c r="K93" s="12" t="n"/>
      <c r="L93" s="16" t="n"/>
      <c r="M93" s="19">
        <f>IF($A93="","",IF(AND($E93&lt;Settings!$C$7,OR($K93="",$K93&gt;=Settings!$C$7)),$F93,0))</f>
        <v/>
      </c>
      <c r="N93" s="19">
        <f>IF($A93="","",IF(AND($E93&gt;=Settings!$C$7,$E93&lt;=Settings!$C$8),$F93,0))</f>
        <v/>
      </c>
      <c r="O93" s="19">
        <f>IF($A93="","",IF($K93="",0,IF(AND($K93&gt;=Settings!$C$7,$K93&lt;=Settings!$C$8),$F93,0)))</f>
        <v/>
      </c>
      <c r="P93" s="19">
        <f>IF($A93="","",M93+N93-O93)</f>
        <v/>
      </c>
      <c r="Q93" s="19">
        <f>IF($A93="","",IF(M93=0,0,SUMIFS('Depreciation schedule'!$S93:$AD93,'Depreciation schedule'!$S$4:$AD$4,"&lt;"&amp;Settings!$C$7)))</f>
        <v/>
      </c>
      <c r="R93" s="19">
        <f>IF($A93="","",IF(M93+N93=0,0,SUMIFS('Depreciation schedule'!$S93:$AD93,'Depreciation schedule'!$S$4:$AD$4,Settings!$C$7)))</f>
        <v/>
      </c>
      <c r="S93" s="19">
        <f>IF($A93="","",IF(O93&gt;0,Q93+R93,0))</f>
        <v/>
      </c>
      <c r="T93" s="19">
        <f>IF($A93="","",Q93+R93-S93)</f>
        <v/>
      </c>
      <c r="U93" s="19">
        <f>IF($A93="","",M93-Q93)</f>
        <v/>
      </c>
      <c r="V93" s="19">
        <f>IF($A93="","",P93-T93)</f>
        <v/>
      </c>
      <c r="W93" s="19">
        <f>IF($A93="","",IF(O93&gt;0,$L93-(O93-S93),0))</f>
        <v/>
      </c>
      <c r="X93" s="6">
        <f>IF($A93="","",IF($E93&gt;Settings!$C$8,"Not yet acquired",IF(AND($K93&lt;&gt;"",$K93&lt;Settings!$C$7),"Disposed in an earlier year",IF(O93&gt;0,"Disposed this year",IF(T93&gt;=$F93-$G93-0.005,"Fully depreciated","In use")))))</f>
        <v/>
      </c>
    </row>
    <row r="94">
      <c r="A94" s="5" t="n"/>
      <c r="B94" s="5" t="n"/>
      <c r="C94" s="5" t="n"/>
      <c r="D94" s="5" t="n"/>
      <c r="E94" s="12" t="n"/>
      <c r="F94" s="16" t="n"/>
      <c r="G94" s="16" t="n"/>
      <c r="H94" s="17" t="n"/>
      <c r="I94" s="5" t="n"/>
      <c r="J94" s="18" t="n"/>
      <c r="K94" s="12" t="n"/>
      <c r="L94" s="16" t="n"/>
      <c r="M94" s="19">
        <f>IF($A94="","",IF(AND($E94&lt;Settings!$C$7,OR($K94="",$K94&gt;=Settings!$C$7)),$F94,0))</f>
        <v/>
      </c>
      <c r="N94" s="19">
        <f>IF($A94="","",IF(AND($E94&gt;=Settings!$C$7,$E94&lt;=Settings!$C$8),$F94,0))</f>
        <v/>
      </c>
      <c r="O94" s="19">
        <f>IF($A94="","",IF($K94="",0,IF(AND($K94&gt;=Settings!$C$7,$K94&lt;=Settings!$C$8),$F94,0)))</f>
        <v/>
      </c>
      <c r="P94" s="19">
        <f>IF($A94="","",M94+N94-O94)</f>
        <v/>
      </c>
      <c r="Q94" s="19">
        <f>IF($A94="","",IF(M94=0,0,SUMIFS('Depreciation schedule'!$S94:$AD94,'Depreciation schedule'!$S$4:$AD$4,"&lt;"&amp;Settings!$C$7)))</f>
        <v/>
      </c>
      <c r="R94" s="19">
        <f>IF($A94="","",IF(M94+N94=0,0,SUMIFS('Depreciation schedule'!$S94:$AD94,'Depreciation schedule'!$S$4:$AD$4,Settings!$C$7)))</f>
        <v/>
      </c>
      <c r="S94" s="19">
        <f>IF($A94="","",IF(O94&gt;0,Q94+R94,0))</f>
        <v/>
      </c>
      <c r="T94" s="19">
        <f>IF($A94="","",Q94+R94-S94)</f>
        <v/>
      </c>
      <c r="U94" s="19">
        <f>IF($A94="","",M94-Q94)</f>
        <v/>
      </c>
      <c r="V94" s="19">
        <f>IF($A94="","",P94-T94)</f>
        <v/>
      </c>
      <c r="W94" s="19">
        <f>IF($A94="","",IF(O94&gt;0,$L94-(O94-S94),0))</f>
        <v/>
      </c>
      <c r="X94" s="6">
        <f>IF($A94="","",IF($E94&gt;Settings!$C$8,"Not yet acquired",IF(AND($K94&lt;&gt;"",$K94&lt;Settings!$C$7),"Disposed in an earlier year",IF(O94&gt;0,"Disposed this year",IF(T94&gt;=$F94-$G94-0.005,"Fully depreciated","In use")))))</f>
        <v/>
      </c>
    </row>
    <row r="95">
      <c r="A95" s="5" t="n"/>
      <c r="B95" s="5" t="n"/>
      <c r="C95" s="5" t="n"/>
      <c r="D95" s="5" t="n"/>
      <c r="E95" s="12" t="n"/>
      <c r="F95" s="16" t="n"/>
      <c r="G95" s="16" t="n"/>
      <c r="H95" s="17" t="n"/>
      <c r="I95" s="5" t="n"/>
      <c r="J95" s="18" t="n"/>
      <c r="K95" s="12" t="n"/>
      <c r="L95" s="16" t="n"/>
      <c r="M95" s="19">
        <f>IF($A95="","",IF(AND($E95&lt;Settings!$C$7,OR($K95="",$K95&gt;=Settings!$C$7)),$F95,0))</f>
        <v/>
      </c>
      <c r="N95" s="19">
        <f>IF($A95="","",IF(AND($E95&gt;=Settings!$C$7,$E95&lt;=Settings!$C$8),$F95,0))</f>
        <v/>
      </c>
      <c r="O95" s="19">
        <f>IF($A95="","",IF($K95="",0,IF(AND($K95&gt;=Settings!$C$7,$K95&lt;=Settings!$C$8),$F95,0)))</f>
        <v/>
      </c>
      <c r="P95" s="19">
        <f>IF($A95="","",M95+N95-O95)</f>
        <v/>
      </c>
      <c r="Q95" s="19">
        <f>IF($A95="","",IF(M95=0,0,SUMIFS('Depreciation schedule'!$S95:$AD95,'Depreciation schedule'!$S$4:$AD$4,"&lt;"&amp;Settings!$C$7)))</f>
        <v/>
      </c>
      <c r="R95" s="19">
        <f>IF($A95="","",IF(M95+N95=0,0,SUMIFS('Depreciation schedule'!$S95:$AD95,'Depreciation schedule'!$S$4:$AD$4,Settings!$C$7)))</f>
        <v/>
      </c>
      <c r="S95" s="19">
        <f>IF($A95="","",IF(O95&gt;0,Q95+R95,0))</f>
        <v/>
      </c>
      <c r="T95" s="19">
        <f>IF($A95="","",Q95+R95-S95)</f>
        <v/>
      </c>
      <c r="U95" s="19">
        <f>IF($A95="","",M95-Q95)</f>
        <v/>
      </c>
      <c r="V95" s="19">
        <f>IF($A95="","",P95-T95)</f>
        <v/>
      </c>
      <c r="W95" s="19">
        <f>IF($A95="","",IF(O95&gt;0,$L95-(O95-S95),0))</f>
        <v/>
      </c>
      <c r="X95" s="6">
        <f>IF($A95="","",IF($E95&gt;Settings!$C$8,"Not yet acquired",IF(AND($K95&lt;&gt;"",$K95&lt;Settings!$C$7),"Disposed in an earlier year",IF(O95&gt;0,"Disposed this year",IF(T95&gt;=$F95-$G95-0.005,"Fully depreciated","In use")))))</f>
        <v/>
      </c>
    </row>
    <row r="96">
      <c r="A96" s="5" t="n"/>
      <c r="B96" s="5" t="n"/>
      <c r="C96" s="5" t="n"/>
      <c r="D96" s="5" t="n"/>
      <c r="E96" s="12" t="n"/>
      <c r="F96" s="16" t="n"/>
      <c r="G96" s="16" t="n"/>
      <c r="H96" s="17" t="n"/>
      <c r="I96" s="5" t="n"/>
      <c r="J96" s="18" t="n"/>
      <c r="K96" s="12" t="n"/>
      <c r="L96" s="16" t="n"/>
      <c r="M96" s="19">
        <f>IF($A96="","",IF(AND($E96&lt;Settings!$C$7,OR($K96="",$K96&gt;=Settings!$C$7)),$F96,0))</f>
        <v/>
      </c>
      <c r="N96" s="19">
        <f>IF($A96="","",IF(AND($E96&gt;=Settings!$C$7,$E96&lt;=Settings!$C$8),$F96,0))</f>
        <v/>
      </c>
      <c r="O96" s="19">
        <f>IF($A96="","",IF($K96="",0,IF(AND($K96&gt;=Settings!$C$7,$K96&lt;=Settings!$C$8),$F96,0)))</f>
        <v/>
      </c>
      <c r="P96" s="19">
        <f>IF($A96="","",M96+N96-O96)</f>
        <v/>
      </c>
      <c r="Q96" s="19">
        <f>IF($A96="","",IF(M96=0,0,SUMIFS('Depreciation schedule'!$S96:$AD96,'Depreciation schedule'!$S$4:$AD$4,"&lt;"&amp;Settings!$C$7)))</f>
        <v/>
      </c>
      <c r="R96" s="19">
        <f>IF($A96="","",IF(M96+N96=0,0,SUMIFS('Depreciation schedule'!$S96:$AD96,'Depreciation schedule'!$S$4:$AD$4,Settings!$C$7)))</f>
        <v/>
      </c>
      <c r="S96" s="19">
        <f>IF($A96="","",IF(O96&gt;0,Q96+R96,0))</f>
        <v/>
      </c>
      <c r="T96" s="19">
        <f>IF($A96="","",Q96+R96-S96)</f>
        <v/>
      </c>
      <c r="U96" s="19">
        <f>IF($A96="","",M96-Q96)</f>
        <v/>
      </c>
      <c r="V96" s="19">
        <f>IF($A96="","",P96-T96)</f>
        <v/>
      </c>
      <c r="W96" s="19">
        <f>IF($A96="","",IF(O96&gt;0,$L96-(O96-S96),0))</f>
        <v/>
      </c>
      <c r="X96" s="6">
        <f>IF($A96="","",IF($E96&gt;Settings!$C$8,"Not yet acquired",IF(AND($K96&lt;&gt;"",$K96&lt;Settings!$C$7),"Disposed in an earlier year",IF(O96&gt;0,"Disposed this year",IF(T96&gt;=$F96-$G96-0.005,"Fully depreciated","In use")))))</f>
        <v/>
      </c>
    </row>
    <row r="97">
      <c r="A97" s="5" t="n"/>
      <c r="B97" s="5" t="n"/>
      <c r="C97" s="5" t="n"/>
      <c r="D97" s="5" t="n"/>
      <c r="E97" s="12" t="n"/>
      <c r="F97" s="16" t="n"/>
      <c r="G97" s="16" t="n"/>
      <c r="H97" s="17" t="n"/>
      <c r="I97" s="5" t="n"/>
      <c r="J97" s="18" t="n"/>
      <c r="K97" s="12" t="n"/>
      <c r="L97" s="16" t="n"/>
      <c r="M97" s="19">
        <f>IF($A97="","",IF(AND($E97&lt;Settings!$C$7,OR($K97="",$K97&gt;=Settings!$C$7)),$F97,0))</f>
        <v/>
      </c>
      <c r="N97" s="19">
        <f>IF($A97="","",IF(AND($E97&gt;=Settings!$C$7,$E97&lt;=Settings!$C$8),$F97,0))</f>
        <v/>
      </c>
      <c r="O97" s="19">
        <f>IF($A97="","",IF($K97="",0,IF(AND($K97&gt;=Settings!$C$7,$K97&lt;=Settings!$C$8),$F97,0)))</f>
        <v/>
      </c>
      <c r="P97" s="19">
        <f>IF($A97="","",M97+N97-O97)</f>
        <v/>
      </c>
      <c r="Q97" s="19">
        <f>IF($A97="","",IF(M97=0,0,SUMIFS('Depreciation schedule'!$S97:$AD97,'Depreciation schedule'!$S$4:$AD$4,"&lt;"&amp;Settings!$C$7)))</f>
        <v/>
      </c>
      <c r="R97" s="19">
        <f>IF($A97="","",IF(M97+N97=0,0,SUMIFS('Depreciation schedule'!$S97:$AD97,'Depreciation schedule'!$S$4:$AD$4,Settings!$C$7)))</f>
        <v/>
      </c>
      <c r="S97" s="19">
        <f>IF($A97="","",IF(O97&gt;0,Q97+R97,0))</f>
        <v/>
      </c>
      <c r="T97" s="19">
        <f>IF($A97="","",Q97+R97-S97)</f>
        <v/>
      </c>
      <c r="U97" s="19">
        <f>IF($A97="","",M97-Q97)</f>
        <v/>
      </c>
      <c r="V97" s="19">
        <f>IF($A97="","",P97-T97)</f>
        <v/>
      </c>
      <c r="W97" s="19">
        <f>IF($A97="","",IF(O97&gt;0,$L97-(O97-S97),0))</f>
        <v/>
      </c>
      <c r="X97" s="6">
        <f>IF($A97="","",IF($E97&gt;Settings!$C$8,"Not yet acquired",IF(AND($K97&lt;&gt;"",$K97&lt;Settings!$C$7),"Disposed in an earlier year",IF(O97&gt;0,"Disposed this year",IF(T97&gt;=$F97-$G97-0.005,"Fully depreciated","In use")))))</f>
        <v/>
      </c>
    </row>
    <row r="98">
      <c r="A98" s="5" t="n"/>
      <c r="B98" s="5" t="n"/>
      <c r="C98" s="5" t="n"/>
      <c r="D98" s="5" t="n"/>
      <c r="E98" s="12" t="n"/>
      <c r="F98" s="16" t="n"/>
      <c r="G98" s="16" t="n"/>
      <c r="H98" s="17" t="n"/>
      <c r="I98" s="5" t="n"/>
      <c r="J98" s="18" t="n"/>
      <c r="K98" s="12" t="n"/>
      <c r="L98" s="16" t="n"/>
      <c r="M98" s="19">
        <f>IF($A98="","",IF(AND($E98&lt;Settings!$C$7,OR($K98="",$K98&gt;=Settings!$C$7)),$F98,0))</f>
        <v/>
      </c>
      <c r="N98" s="19">
        <f>IF($A98="","",IF(AND($E98&gt;=Settings!$C$7,$E98&lt;=Settings!$C$8),$F98,0))</f>
        <v/>
      </c>
      <c r="O98" s="19">
        <f>IF($A98="","",IF($K98="",0,IF(AND($K98&gt;=Settings!$C$7,$K98&lt;=Settings!$C$8),$F98,0)))</f>
        <v/>
      </c>
      <c r="P98" s="19">
        <f>IF($A98="","",M98+N98-O98)</f>
        <v/>
      </c>
      <c r="Q98" s="19">
        <f>IF($A98="","",IF(M98=0,0,SUMIFS('Depreciation schedule'!$S98:$AD98,'Depreciation schedule'!$S$4:$AD$4,"&lt;"&amp;Settings!$C$7)))</f>
        <v/>
      </c>
      <c r="R98" s="19">
        <f>IF($A98="","",IF(M98+N98=0,0,SUMIFS('Depreciation schedule'!$S98:$AD98,'Depreciation schedule'!$S$4:$AD$4,Settings!$C$7)))</f>
        <v/>
      </c>
      <c r="S98" s="19">
        <f>IF($A98="","",IF(O98&gt;0,Q98+R98,0))</f>
        <v/>
      </c>
      <c r="T98" s="19">
        <f>IF($A98="","",Q98+R98-S98)</f>
        <v/>
      </c>
      <c r="U98" s="19">
        <f>IF($A98="","",M98-Q98)</f>
        <v/>
      </c>
      <c r="V98" s="19">
        <f>IF($A98="","",P98-T98)</f>
        <v/>
      </c>
      <c r="W98" s="19">
        <f>IF($A98="","",IF(O98&gt;0,$L98-(O98-S98),0))</f>
        <v/>
      </c>
      <c r="X98" s="6">
        <f>IF($A98="","",IF($E98&gt;Settings!$C$8,"Not yet acquired",IF(AND($K98&lt;&gt;"",$K98&lt;Settings!$C$7),"Disposed in an earlier year",IF(O98&gt;0,"Disposed this year",IF(T98&gt;=$F98-$G98-0.005,"Fully depreciated","In use")))))</f>
        <v/>
      </c>
    </row>
    <row r="99">
      <c r="A99" s="5" t="n"/>
      <c r="B99" s="5" t="n"/>
      <c r="C99" s="5" t="n"/>
      <c r="D99" s="5" t="n"/>
      <c r="E99" s="12" t="n"/>
      <c r="F99" s="16" t="n"/>
      <c r="G99" s="16" t="n"/>
      <c r="H99" s="17" t="n"/>
      <c r="I99" s="5" t="n"/>
      <c r="J99" s="18" t="n"/>
      <c r="K99" s="12" t="n"/>
      <c r="L99" s="16" t="n"/>
      <c r="M99" s="19">
        <f>IF($A99="","",IF(AND($E99&lt;Settings!$C$7,OR($K99="",$K99&gt;=Settings!$C$7)),$F99,0))</f>
        <v/>
      </c>
      <c r="N99" s="19">
        <f>IF($A99="","",IF(AND($E99&gt;=Settings!$C$7,$E99&lt;=Settings!$C$8),$F99,0))</f>
        <v/>
      </c>
      <c r="O99" s="19">
        <f>IF($A99="","",IF($K99="",0,IF(AND($K99&gt;=Settings!$C$7,$K99&lt;=Settings!$C$8),$F99,0)))</f>
        <v/>
      </c>
      <c r="P99" s="19">
        <f>IF($A99="","",M99+N99-O99)</f>
        <v/>
      </c>
      <c r="Q99" s="19">
        <f>IF($A99="","",IF(M99=0,0,SUMIFS('Depreciation schedule'!$S99:$AD99,'Depreciation schedule'!$S$4:$AD$4,"&lt;"&amp;Settings!$C$7)))</f>
        <v/>
      </c>
      <c r="R99" s="19">
        <f>IF($A99="","",IF(M99+N99=0,0,SUMIFS('Depreciation schedule'!$S99:$AD99,'Depreciation schedule'!$S$4:$AD$4,Settings!$C$7)))</f>
        <v/>
      </c>
      <c r="S99" s="19">
        <f>IF($A99="","",IF(O99&gt;0,Q99+R99,0))</f>
        <v/>
      </c>
      <c r="T99" s="19">
        <f>IF($A99="","",Q99+R99-S99)</f>
        <v/>
      </c>
      <c r="U99" s="19">
        <f>IF($A99="","",M99-Q99)</f>
        <v/>
      </c>
      <c r="V99" s="19">
        <f>IF($A99="","",P99-T99)</f>
        <v/>
      </c>
      <c r="W99" s="19">
        <f>IF($A99="","",IF(O99&gt;0,$L99-(O99-S99),0))</f>
        <v/>
      </c>
      <c r="X99" s="6">
        <f>IF($A99="","",IF($E99&gt;Settings!$C$8,"Not yet acquired",IF(AND($K99&lt;&gt;"",$K99&lt;Settings!$C$7),"Disposed in an earlier year",IF(O99&gt;0,"Disposed this year",IF(T99&gt;=$F99-$G99-0.005,"Fully depreciated","In use")))))</f>
        <v/>
      </c>
    </row>
    <row r="100">
      <c r="A100" s="5" t="n"/>
      <c r="B100" s="5" t="n"/>
      <c r="C100" s="5" t="n"/>
      <c r="D100" s="5" t="n"/>
      <c r="E100" s="12" t="n"/>
      <c r="F100" s="16" t="n"/>
      <c r="G100" s="16" t="n"/>
      <c r="H100" s="17" t="n"/>
      <c r="I100" s="5" t="n"/>
      <c r="J100" s="18" t="n"/>
      <c r="K100" s="12" t="n"/>
      <c r="L100" s="16" t="n"/>
      <c r="M100" s="19">
        <f>IF($A100="","",IF(AND($E100&lt;Settings!$C$7,OR($K100="",$K100&gt;=Settings!$C$7)),$F100,0))</f>
        <v/>
      </c>
      <c r="N100" s="19">
        <f>IF($A100="","",IF(AND($E100&gt;=Settings!$C$7,$E100&lt;=Settings!$C$8),$F100,0))</f>
        <v/>
      </c>
      <c r="O100" s="19">
        <f>IF($A100="","",IF($K100="",0,IF(AND($K100&gt;=Settings!$C$7,$K100&lt;=Settings!$C$8),$F100,0)))</f>
        <v/>
      </c>
      <c r="P100" s="19">
        <f>IF($A100="","",M100+N100-O100)</f>
        <v/>
      </c>
      <c r="Q100" s="19">
        <f>IF($A100="","",IF(M100=0,0,SUMIFS('Depreciation schedule'!$S100:$AD100,'Depreciation schedule'!$S$4:$AD$4,"&lt;"&amp;Settings!$C$7)))</f>
        <v/>
      </c>
      <c r="R100" s="19">
        <f>IF($A100="","",IF(M100+N100=0,0,SUMIFS('Depreciation schedule'!$S100:$AD100,'Depreciation schedule'!$S$4:$AD$4,Settings!$C$7)))</f>
        <v/>
      </c>
      <c r="S100" s="19">
        <f>IF($A100="","",IF(O100&gt;0,Q100+R100,0))</f>
        <v/>
      </c>
      <c r="T100" s="19">
        <f>IF($A100="","",Q100+R100-S100)</f>
        <v/>
      </c>
      <c r="U100" s="19">
        <f>IF($A100="","",M100-Q100)</f>
        <v/>
      </c>
      <c r="V100" s="19">
        <f>IF($A100="","",P100-T100)</f>
        <v/>
      </c>
      <c r="W100" s="19">
        <f>IF($A100="","",IF(O100&gt;0,$L100-(O100-S100),0))</f>
        <v/>
      </c>
      <c r="X100" s="6">
        <f>IF($A100="","",IF($E100&gt;Settings!$C$8,"Not yet acquired",IF(AND($K100&lt;&gt;"",$K100&lt;Settings!$C$7),"Disposed in an earlier year",IF(O100&gt;0,"Disposed this year",IF(T100&gt;=$F100-$G100-0.005,"Fully depreciated","In use")))))</f>
        <v/>
      </c>
    </row>
    <row r="101">
      <c r="A101" s="5" t="n"/>
      <c r="B101" s="5" t="n"/>
      <c r="C101" s="5" t="n"/>
      <c r="D101" s="5" t="n"/>
      <c r="E101" s="12" t="n"/>
      <c r="F101" s="16" t="n"/>
      <c r="G101" s="16" t="n"/>
      <c r="H101" s="17" t="n"/>
      <c r="I101" s="5" t="n"/>
      <c r="J101" s="18" t="n"/>
      <c r="K101" s="12" t="n"/>
      <c r="L101" s="16" t="n"/>
      <c r="M101" s="19">
        <f>IF($A101="","",IF(AND($E101&lt;Settings!$C$7,OR($K101="",$K101&gt;=Settings!$C$7)),$F101,0))</f>
        <v/>
      </c>
      <c r="N101" s="19">
        <f>IF($A101="","",IF(AND($E101&gt;=Settings!$C$7,$E101&lt;=Settings!$C$8),$F101,0))</f>
        <v/>
      </c>
      <c r="O101" s="19">
        <f>IF($A101="","",IF($K101="",0,IF(AND($K101&gt;=Settings!$C$7,$K101&lt;=Settings!$C$8),$F101,0)))</f>
        <v/>
      </c>
      <c r="P101" s="19">
        <f>IF($A101="","",M101+N101-O101)</f>
        <v/>
      </c>
      <c r="Q101" s="19">
        <f>IF($A101="","",IF(M101=0,0,SUMIFS('Depreciation schedule'!$S101:$AD101,'Depreciation schedule'!$S$4:$AD$4,"&lt;"&amp;Settings!$C$7)))</f>
        <v/>
      </c>
      <c r="R101" s="19">
        <f>IF($A101="","",IF(M101+N101=0,0,SUMIFS('Depreciation schedule'!$S101:$AD101,'Depreciation schedule'!$S$4:$AD$4,Settings!$C$7)))</f>
        <v/>
      </c>
      <c r="S101" s="19">
        <f>IF($A101="","",IF(O101&gt;0,Q101+R101,0))</f>
        <v/>
      </c>
      <c r="T101" s="19">
        <f>IF($A101="","",Q101+R101-S101)</f>
        <v/>
      </c>
      <c r="U101" s="19">
        <f>IF($A101="","",M101-Q101)</f>
        <v/>
      </c>
      <c r="V101" s="19">
        <f>IF($A101="","",P101-T101)</f>
        <v/>
      </c>
      <c r="W101" s="19">
        <f>IF($A101="","",IF(O101&gt;0,$L101-(O101-S101),0))</f>
        <v/>
      </c>
      <c r="X101" s="6">
        <f>IF($A101="","",IF($E101&gt;Settings!$C$8,"Not yet acquired",IF(AND($K101&lt;&gt;"",$K101&lt;Settings!$C$7),"Disposed in an earlier year",IF(O101&gt;0,"Disposed this year",IF(T101&gt;=$F101-$G101-0.005,"Fully depreciated","In use")))))</f>
        <v/>
      </c>
    </row>
    <row r="102">
      <c r="A102" s="5" t="n"/>
      <c r="B102" s="5" t="n"/>
      <c r="C102" s="5" t="n"/>
      <c r="D102" s="5" t="n"/>
      <c r="E102" s="12" t="n"/>
      <c r="F102" s="16" t="n"/>
      <c r="G102" s="16" t="n"/>
      <c r="H102" s="17" t="n"/>
      <c r="I102" s="5" t="n"/>
      <c r="J102" s="18" t="n"/>
      <c r="K102" s="12" t="n"/>
      <c r="L102" s="16" t="n"/>
      <c r="M102" s="19">
        <f>IF($A102="","",IF(AND($E102&lt;Settings!$C$7,OR($K102="",$K102&gt;=Settings!$C$7)),$F102,0))</f>
        <v/>
      </c>
      <c r="N102" s="19">
        <f>IF($A102="","",IF(AND($E102&gt;=Settings!$C$7,$E102&lt;=Settings!$C$8),$F102,0))</f>
        <v/>
      </c>
      <c r="O102" s="19">
        <f>IF($A102="","",IF($K102="",0,IF(AND($K102&gt;=Settings!$C$7,$K102&lt;=Settings!$C$8),$F102,0)))</f>
        <v/>
      </c>
      <c r="P102" s="19">
        <f>IF($A102="","",M102+N102-O102)</f>
        <v/>
      </c>
      <c r="Q102" s="19">
        <f>IF($A102="","",IF(M102=0,0,SUMIFS('Depreciation schedule'!$S102:$AD102,'Depreciation schedule'!$S$4:$AD$4,"&lt;"&amp;Settings!$C$7)))</f>
        <v/>
      </c>
      <c r="R102" s="19">
        <f>IF($A102="","",IF(M102+N102=0,0,SUMIFS('Depreciation schedule'!$S102:$AD102,'Depreciation schedule'!$S$4:$AD$4,Settings!$C$7)))</f>
        <v/>
      </c>
      <c r="S102" s="19">
        <f>IF($A102="","",IF(O102&gt;0,Q102+R102,0))</f>
        <v/>
      </c>
      <c r="T102" s="19">
        <f>IF($A102="","",Q102+R102-S102)</f>
        <v/>
      </c>
      <c r="U102" s="19">
        <f>IF($A102="","",M102-Q102)</f>
        <v/>
      </c>
      <c r="V102" s="19">
        <f>IF($A102="","",P102-T102)</f>
        <v/>
      </c>
      <c r="W102" s="19">
        <f>IF($A102="","",IF(O102&gt;0,$L102-(O102-S102),0))</f>
        <v/>
      </c>
      <c r="X102" s="6">
        <f>IF($A102="","",IF($E102&gt;Settings!$C$8,"Not yet acquired",IF(AND($K102&lt;&gt;"",$K102&lt;Settings!$C$7),"Disposed in an earlier year",IF(O102&gt;0,"Disposed this year",IF(T102&gt;=$F102-$G102-0.005,"Fully depreciated","In use")))))</f>
        <v/>
      </c>
    </row>
    <row r="103">
      <c r="A103" s="5" t="n"/>
      <c r="B103" s="5" t="n"/>
      <c r="C103" s="5" t="n"/>
      <c r="D103" s="5" t="n"/>
      <c r="E103" s="12" t="n"/>
      <c r="F103" s="16" t="n"/>
      <c r="G103" s="16" t="n"/>
      <c r="H103" s="17" t="n"/>
      <c r="I103" s="5" t="n"/>
      <c r="J103" s="18" t="n"/>
      <c r="K103" s="12" t="n"/>
      <c r="L103" s="16" t="n"/>
      <c r="M103" s="19">
        <f>IF($A103="","",IF(AND($E103&lt;Settings!$C$7,OR($K103="",$K103&gt;=Settings!$C$7)),$F103,0))</f>
        <v/>
      </c>
      <c r="N103" s="19">
        <f>IF($A103="","",IF(AND($E103&gt;=Settings!$C$7,$E103&lt;=Settings!$C$8),$F103,0))</f>
        <v/>
      </c>
      <c r="O103" s="19">
        <f>IF($A103="","",IF($K103="",0,IF(AND($K103&gt;=Settings!$C$7,$K103&lt;=Settings!$C$8),$F103,0)))</f>
        <v/>
      </c>
      <c r="P103" s="19">
        <f>IF($A103="","",M103+N103-O103)</f>
        <v/>
      </c>
      <c r="Q103" s="19">
        <f>IF($A103="","",IF(M103=0,0,SUMIFS('Depreciation schedule'!$S103:$AD103,'Depreciation schedule'!$S$4:$AD$4,"&lt;"&amp;Settings!$C$7)))</f>
        <v/>
      </c>
      <c r="R103" s="19">
        <f>IF($A103="","",IF(M103+N103=0,0,SUMIFS('Depreciation schedule'!$S103:$AD103,'Depreciation schedule'!$S$4:$AD$4,Settings!$C$7)))</f>
        <v/>
      </c>
      <c r="S103" s="19">
        <f>IF($A103="","",IF(O103&gt;0,Q103+R103,0))</f>
        <v/>
      </c>
      <c r="T103" s="19">
        <f>IF($A103="","",Q103+R103-S103)</f>
        <v/>
      </c>
      <c r="U103" s="19">
        <f>IF($A103="","",M103-Q103)</f>
        <v/>
      </c>
      <c r="V103" s="19">
        <f>IF($A103="","",P103-T103)</f>
        <v/>
      </c>
      <c r="W103" s="19">
        <f>IF($A103="","",IF(O103&gt;0,$L103-(O103-S103),0))</f>
        <v/>
      </c>
      <c r="X103" s="6">
        <f>IF($A103="","",IF($E103&gt;Settings!$C$8,"Not yet acquired",IF(AND($K103&lt;&gt;"",$K103&lt;Settings!$C$7),"Disposed in an earlier year",IF(O103&gt;0,"Disposed this year",IF(T103&gt;=$F103-$G103-0.005,"Fully depreciated","In use")))))</f>
        <v/>
      </c>
    </row>
    <row r="104">
      <c r="A104" s="5" t="n"/>
      <c r="B104" s="5" t="n"/>
      <c r="C104" s="5" t="n"/>
      <c r="D104" s="5" t="n"/>
      <c r="E104" s="12" t="n"/>
      <c r="F104" s="16" t="n"/>
      <c r="G104" s="16" t="n"/>
      <c r="H104" s="17" t="n"/>
      <c r="I104" s="5" t="n"/>
      <c r="J104" s="18" t="n"/>
      <c r="K104" s="12" t="n"/>
      <c r="L104" s="16" t="n"/>
      <c r="M104" s="19">
        <f>IF($A104="","",IF(AND($E104&lt;Settings!$C$7,OR($K104="",$K104&gt;=Settings!$C$7)),$F104,0))</f>
        <v/>
      </c>
      <c r="N104" s="19">
        <f>IF($A104="","",IF(AND($E104&gt;=Settings!$C$7,$E104&lt;=Settings!$C$8),$F104,0))</f>
        <v/>
      </c>
      <c r="O104" s="19">
        <f>IF($A104="","",IF($K104="",0,IF(AND($K104&gt;=Settings!$C$7,$K104&lt;=Settings!$C$8),$F104,0)))</f>
        <v/>
      </c>
      <c r="P104" s="19">
        <f>IF($A104="","",M104+N104-O104)</f>
        <v/>
      </c>
      <c r="Q104" s="19">
        <f>IF($A104="","",IF(M104=0,0,SUMIFS('Depreciation schedule'!$S104:$AD104,'Depreciation schedule'!$S$4:$AD$4,"&lt;"&amp;Settings!$C$7)))</f>
        <v/>
      </c>
      <c r="R104" s="19">
        <f>IF($A104="","",IF(M104+N104=0,0,SUMIFS('Depreciation schedule'!$S104:$AD104,'Depreciation schedule'!$S$4:$AD$4,Settings!$C$7)))</f>
        <v/>
      </c>
      <c r="S104" s="19">
        <f>IF($A104="","",IF(O104&gt;0,Q104+R104,0))</f>
        <v/>
      </c>
      <c r="T104" s="19">
        <f>IF($A104="","",Q104+R104-S104)</f>
        <v/>
      </c>
      <c r="U104" s="19">
        <f>IF($A104="","",M104-Q104)</f>
        <v/>
      </c>
      <c r="V104" s="19">
        <f>IF($A104="","",P104-T104)</f>
        <v/>
      </c>
      <c r="W104" s="19">
        <f>IF($A104="","",IF(O104&gt;0,$L104-(O104-S104),0))</f>
        <v/>
      </c>
      <c r="X104" s="6">
        <f>IF($A104="","",IF($E104&gt;Settings!$C$8,"Not yet acquired",IF(AND($K104&lt;&gt;"",$K104&lt;Settings!$C$7),"Disposed in an earlier year",IF(O104&gt;0,"Disposed this year",IF(T104&gt;=$F104-$G104-0.005,"Fully depreciated","In use")))))</f>
        <v/>
      </c>
    </row>
    <row r="105">
      <c r="A105" s="5" t="n"/>
      <c r="B105" s="5" t="n"/>
      <c r="C105" s="5" t="n"/>
      <c r="D105" s="5" t="n"/>
      <c r="E105" s="12" t="n"/>
      <c r="F105" s="16" t="n"/>
      <c r="G105" s="16" t="n"/>
      <c r="H105" s="17" t="n"/>
      <c r="I105" s="5" t="n"/>
      <c r="J105" s="18" t="n"/>
      <c r="K105" s="12" t="n"/>
      <c r="L105" s="16" t="n"/>
      <c r="M105" s="19">
        <f>IF($A105="","",IF(AND($E105&lt;Settings!$C$7,OR($K105="",$K105&gt;=Settings!$C$7)),$F105,0))</f>
        <v/>
      </c>
      <c r="N105" s="19">
        <f>IF($A105="","",IF(AND($E105&gt;=Settings!$C$7,$E105&lt;=Settings!$C$8),$F105,0))</f>
        <v/>
      </c>
      <c r="O105" s="19">
        <f>IF($A105="","",IF($K105="",0,IF(AND($K105&gt;=Settings!$C$7,$K105&lt;=Settings!$C$8),$F105,0)))</f>
        <v/>
      </c>
      <c r="P105" s="19">
        <f>IF($A105="","",M105+N105-O105)</f>
        <v/>
      </c>
      <c r="Q105" s="19">
        <f>IF($A105="","",IF(M105=0,0,SUMIFS('Depreciation schedule'!$S105:$AD105,'Depreciation schedule'!$S$4:$AD$4,"&lt;"&amp;Settings!$C$7)))</f>
        <v/>
      </c>
      <c r="R105" s="19">
        <f>IF($A105="","",IF(M105+N105=0,0,SUMIFS('Depreciation schedule'!$S105:$AD105,'Depreciation schedule'!$S$4:$AD$4,Settings!$C$7)))</f>
        <v/>
      </c>
      <c r="S105" s="19">
        <f>IF($A105="","",IF(O105&gt;0,Q105+R105,0))</f>
        <v/>
      </c>
      <c r="T105" s="19">
        <f>IF($A105="","",Q105+R105-S105)</f>
        <v/>
      </c>
      <c r="U105" s="19">
        <f>IF($A105="","",M105-Q105)</f>
        <v/>
      </c>
      <c r="V105" s="19">
        <f>IF($A105="","",P105-T105)</f>
        <v/>
      </c>
      <c r="W105" s="19">
        <f>IF($A105="","",IF(O105&gt;0,$L105-(O105-S105),0))</f>
        <v/>
      </c>
      <c r="X105" s="6">
        <f>IF($A105="","",IF($E105&gt;Settings!$C$8,"Not yet acquired",IF(AND($K105&lt;&gt;"",$K105&lt;Settings!$C$7),"Disposed in an earlier year",IF(O105&gt;0,"Disposed this year",IF(T105&gt;=$F105-$G105-0.005,"Fully depreciated","In use")))))</f>
        <v/>
      </c>
    </row>
    <row r="106">
      <c r="A106" s="5" t="n"/>
      <c r="B106" s="5" t="n"/>
      <c r="C106" s="5" t="n"/>
      <c r="D106" s="5" t="n"/>
      <c r="E106" s="12" t="n"/>
      <c r="F106" s="16" t="n"/>
      <c r="G106" s="16" t="n"/>
      <c r="H106" s="17" t="n"/>
      <c r="I106" s="5" t="n"/>
      <c r="J106" s="18" t="n"/>
      <c r="K106" s="12" t="n"/>
      <c r="L106" s="16" t="n"/>
      <c r="M106" s="19">
        <f>IF($A106="","",IF(AND($E106&lt;Settings!$C$7,OR($K106="",$K106&gt;=Settings!$C$7)),$F106,0))</f>
        <v/>
      </c>
      <c r="N106" s="19">
        <f>IF($A106="","",IF(AND($E106&gt;=Settings!$C$7,$E106&lt;=Settings!$C$8),$F106,0))</f>
        <v/>
      </c>
      <c r="O106" s="19">
        <f>IF($A106="","",IF($K106="",0,IF(AND($K106&gt;=Settings!$C$7,$K106&lt;=Settings!$C$8),$F106,0)))</f>
        <v/>
      </c>
      <c r="P106" s="19">
        <f>IF($A106="","",M106+N106-O106)</f>
        <v/>
      </c>
      <c r="Q106" s="19">
        <f>IF($A106="","",IF(M106=0,0,SUMIFS('Depreciation schedule'!$S106:$AD106,'Depreciation schedule'!$S$4:$AD$4,"&lt;"&amp;Settings!$C$7)))</f>
        <v/>
      </c>
      <c r="R106" s="19">
        <f>IF($A106="","",IF(M106+N106=0,0,SUMIFS('Depreciation schedule'!$S106:$AD106,'Depreciation schedule'!$S$4:$AD$4,Settings!$C$7)))</f>
        <v/>
      </c>
      <c r="S106" s="19">
        <f>IF($A106="","",IF(O106&gt;0,Q106+R106,0))</f>
        <v/>
      </c>
      <c r="T106" s="19">
        <f>IF($A106="","",Q106+R106-S106)</f>
        <v/>
      </c>
      <c r="U106" s="19">
        <f>IF($A106="","",M106-Q106)</f>
        <v/>
      </c>
      <c r="V106" s="19">
        <f>IF($A106="","",P106-T106)</f>
        <v/>
      </c>
      <c r="W106" s="19">
        <f>IF($A106="","",IF(O106&gt;0,$L106-(O106-S106),0))</f>
        <v/>
      </c>
      <c r="X106" s="6">
        <f>IF($A106="","",IF($E106&gt;Settings!$C$8,"Not yet acquired",IF(AND($K106&lt;&gt;"",$K106&lt;Settings!$C$7),"Disposed in an earlier year",IF(O106&gt;0,"Disposed this year",IF(T106&gt;=$F106-$G106-0.005,"Fully depreciated","In use")))))</f>
        <v/>
      </c>
    </row>
    <row r="107">
      <c r="A107" s="5" t="n"/>
      <c r="B107" s="5" t="n"/>
      <c r="C107" s="5" t="n"/>
      <c r="D107" s="5" t="n"/>
      <c r="E107" s="12" t="n"/>
      <c r="F107" s="16" t="n"/>
      <c r="G107" s="16" t="n"/>
      <c r="H107" s="17" t="n"/>
      <c r="I107" s="5" t="n"/>
      <c r="J107" s="18" t="n"/>
      <c r="K107" s="12" t="n"/>
      <c r="L107" s="16" t="n"/>
      <c r="M107" s="19">
        <f>IF($A107="","",IF(AND($E107&lt;Settings!$C$7,OR($K107="",$K107&gt;=Settings!$C$7)),$F107,0))</f>
        <v/>
      </c>
      <c r="N107" s="19">
        <f>IF($A107="","",IF(AND($E107&gt;=Settings!$C$7,$E107&lt;=Settings!$C$8),$F107,0))</f>
        <v/>
      </c>
      <c r="O107" s="19">
        <f>IF($A107="","",IF($K107="",0,IF(AND($K107&gt;=Settings!$C$7,$K107&lt;=Settings!$C$8),$F107,0)))</f>
        <v/>
      </c>
      <c r="P107" s="19">
        <f>IF($A107="","",M107+N107-O107)</f>
        <v/>
      </c>
      <c r="Q107" s="19">
        <f>IF($A107="","",IF(M107=0,0,SUMIFS('Depreciation schedule'!$S107:$AD107,'Depreciation schedule'!$S$4:$AD$4,"&lt;"&amp;Settings!$C$7)))</f>
        <v/>
      </c>
      <c r="R107" s="19">
        <f>IF($A107="","",IF(M107+N107=0,0,SUMIFS('Depreciation schedule'!$S107:$AD107,'Depreciation schedule'!$S$4:$AD$4,Settings!$C$7)))</f>
        <v/>
      </c>
      <c r="S107" s="19">
        <f>IF($A107="","",IF(O107&gt;0,Q107+R107,0))</f>
        <v/>
      </c>
      <c r="T107" s="19">
        <f>IF($A107="","",Q107+R107-S107)</f>
        <v/>
      </c>
      <c r="U107" s="19">
        <f>IF($A107="","",M107-Q107)</f>
        <v/>
      </c>
      <c r="V107" s="19">
        <f>IF($A107="","",P107-T107)</f>
        <v/>
      </c>
      <c r="W107" s="19">
        <f>IF($A107="","",IF(O107&gt;0,$L107-(O107-S107),0))</f>
        <v/>
      </c>
      <c r="X107" s="6">
        <f>IF($A107="","",IF($E107&gt;Settings!$C$8,"Not yet acquired",IF(AND($K107&lt;&gt;"",$K107&lt;Settings!$C$7),"Disposed in an earlier year",IF(O107&gt;0,"Disposed this year",IF(T107&gt;=$F107-$G107-0.005,"Fully depreciated","In use")))))</f>
        <v/>
      </c>
    </row>
    <row r="109">
      <c r="A109" s="8" t="inlineStr">
        <is>
          <t>Template by Skyline Nexus ERP · nexus.alskyline.com</t>
        </is>
      </c>
    </row>
  </sheetData>
  <conditionalFormatting sqref="X8:X107">
    <cfRule type="cellIs" priority="1" operator="equal" dxfId="0">
      <formula>"In use"</formula>
    </cfRule>
    <cfRule type="cellIs" priority="2" operator="equal" dxfId="2">
      <formula>"Fully depreciated"</formula>
    </cfRule>
    <cfRule type="cellIs" priority="3" operator="equal" dxfId="2">
      <formula>"Disposed this year"</formula>
    </cfRule>
  </conditionalFormatting>
  <dataValidations count="2">
    <dataValidation sqref="I8:I107" showDropDown="0" showInputMessage="0" showErrorMessage="1" allowBlank="1" error="Pick a value from the list." type="list">
      <formula1>"SL,RB"</formula1>
    </dataValidation>
    <dataValidation sqref="C8:C107" showDropDown="0" showInputMessage="0" showErrorMessage="1" allowBlank="1" error="Pick a value from the list." type="list">
      <formula1>=Settings!$A$14:$A$23</formula1>
    </dataValidation>
  </dataValidations>
  <pageMargins left="0.75" right="0.75" top="1" bottom="1" header="0.5" footer="0.5"/>
  <pageSetup orientation="landscape" fitToHeight="0" fitToWidth="1"/>
  <headerFooter>
    <oddHeader/>
    <oddFooter>&amp;C&amp;8 Template by Skyline Nexus ERP · nexus.alskyline.com</oddFooter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E111"/>
  <sheetViews>
    <sheetView workbookViewId="0">
      <pane xSplit="5" ySplit="7" topLeftCell="F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1" customWidth="1" min="4" max="4"/>
    <col width="11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3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3" customWidth="1" min="31" max="31"/>
  </cols>
  <sheetData>
    <row r="1">
      <c r="A1" s="1" t="inlineStr">
        <is>
          <t>Depreciation schedule</t>
        </is>
      </c>
    </row>
    <row r="2">
      <c r="A2" s="9" t="inlineStr">
        <is>
          <t>EXAMPLE - replace: the yellow cells hold example data for a fictional company. Overwrite them with your own figures. Grey cells are formulas - do not type over them.</t>
        </is>
      </c>
    </row>
    <row r="3">
      <c r="A3" s="2" t="inlineStr">
        <is>
          <t>Twelve financial years from the first year on Settings. All cells are formulas.</t>
        </is>
      </c>
      <c r="F3" s="20" t="inlineStr">
        <is>
          <t>Months depreciated in each financial year</t>
        </is>
      </c>
      <c r="S3" s="20" t="inlineStr">
        <is>
          <t>Depreciation charge for each financial year</t>
        </is>
      </c>
    </row>
    <row r="4">
      <c r="E4" s="10" t="inlineStr">
        <is>
          <t>FY starts</t>
        </is>
      </c>
      <c r="F4" s="21">
        <f>Settings!$C$6</f>
        <v/>
      </c>
      <c r="G4" s="21">
        <f>DATE(YEAR(F4)+1,MONTH(F4),DAY(F4))</f>
        <v/>
      </c>
      <c r="H4" s="21">
        <f>DATE(YEAR(G4)+1,MONTH(G4),DAY(G4))</f>
        <v/>
      </c>
      <c r="I4" s="21">
        <f>DATE(YEAR(H4)+1,MONTH(H4),DAY(H4))</f>
        <v/>
      </c>
      <c r="J4" s="21">
        <f>DATE(YEAR(I4)+1,MONTH(I4),DAY(I4))</f>
        <v/>
      </c>
      <c r="K4" s="21">
        <f>DATE(YEAR(J4)+1,MONTH(J4),DAY(J4))</f>
        <v/>
      </c>
      <c r="L4" s="21">
        <f>DATE(YEAR(K4)+1,MONTH(K4),DAY(K4))</f>
        <v/>
      </c>
      <c r="M4" s="21">
        <f>DATE(YEAR(L4)+1,MONTH(L4),DAY(L4))</f>
        <v/>
      </c>
      <c r="N4" s="21">
        <f>DATE(YEAR(M4)+1,MONTH(M4),DAY(M4))</f>
        <v/>
      </c>
      <c r="O4" s="21">
        <f>DATE(YEAR(N4)+1,MONTH(N4),DAY(N4))</f>
        <v/>
      </c>
      <c r="P4" s="21">
        <f>DATE(YEAR(O4)+1,MONTH(O4),DAY(O4))</f>
        <v/>
      </c>
      <c r="Q4" s="21">
        <f>DATE(YEAR(P4)+1,MONTH(P4),DAY(P4))</f>
        <v/>
      </c>
      <c r="S4" s="21">
        <f>Settings!$C$6</f>
        <v/>
      </c>
      <c r="T4" s="21">
        <f>DATE(YEAR(S4)+1,MONTH(S4),DAY(S4))</f>
        <v/>
      </c>
      <c r="U4" s="21">
        <f>DATE(YEAR(T4)+1,MONTH(T4),DAY(T4))</f>
        <v/>
      </c>
      <c r="V4" s="21">
        <f>DATE(YEAR(U4)+1,MONTH(U4),DAY(U4))</f>
        <v/>
      </c>
      <c r="W4" s="21">
        <f>DATE(YEAR(V4)+1,MONTH(V4),DAY(V4))</f>
        <v/>
      </c>
      <c r="X4" s="21">
        <f>DATE(YEAR(W4)+1,MONTH(W4),DAY(W4))</f>
        <v/>
      </c>
      <c r="Y4" s="21">
        <f>DATE(YEAR(X4)+1,MONTH(X4),DAY(X4))</f>
        <v/>
      </c>
      <c r="Z4" s="21">
        <f>DATE(YEAR(Y4)+1,MONTH(Y4),DAY(Y4))</f>
        <v/>
      </c>
      <c r="AA4" s="21">
        <f>DATE(YEAR(Z4)+1,MONTH(Z4),DAY(Z4))</f>
        <v/>
      </c>
      <c r="AB4" s="21">
        <f>DATE(YEAR(AA4)+1,MONTH(AA4),DAY(AA4))</f>
        <v/>
      </c>
      <c r="AC4" s="21">
        <f>DATE(YEAR(AB4)+1,MONTH(AB4),DAY(AB4))</f>
        <v/>
      </c>
      <c r="AD4" s="21">
        <f>DATE(YEAR(AC4)+1,MONTH(AC4),DAY(AC4))</f>
        <v/>
      </c>
    </row>
    <row r="5">
      <c r="E5" s="10" t="inlineStr">
        <is>
          <t>Month no.</t>
        </is>
      </c>
      <c r="F5" s="22">
        <f>YEAR(F4)*12+MONTH(F4)</f>
        <v/>
      </c>
      <c r="G5" s="22">
        <f>YEAR(G4)*12+MONTH(G4)</f>
        <v/>
      </c>
      <c r="H5" s="22">
        <f>YEAR(H4)*12+MONTH(H4)</f>
        <v/>
      </c>
      <c r="I5" s="22">
        <f>YEAR(I4)*12+MONTH(I4)</f>
        <v/>
      </c>
      <c r="J5" s="22">
        <f>YEAR(J4)*12+MONTH(J4)</f>
        <v/>
      </c>
      <c r="K5" s="22">
        <f>YEAR(K4)*12+MONTH(K4)</f>
        <v/>
      </c>
      <c r="L5" s="22">
        <f>YEAR(L4)*12+MONTH(L4)</f>
        <v/>
      </c>
      <c r="M5" s="22">
        <f>YEAR(M4)*12+MONTH(M4)</f>
        <v/>
      </c>
      <c r="N5" s="22">
        <f>YEAR(N4)*12+MONTH(N4)</f>
        <v/>
      </c>
      <c r="O5" s="22">
        <f>YEAR(O4)*12+MONTH(O4)</f>
        <v/>
      </c>
      <c r="P5" s="22">
        <f>YEAR(P4)*12+MONTH(P4)</f>
        <v/>
      </c>
      <c r="Q5" s="22">
        <f>YEAR(Q4)*12+MONTH(Q4)</f>
        <v/>
      </c>
      <c r="S5" s="22">
        <f>YEAR(S4)*12+MONTH(S4)</f>
        <v/>
      </c>
      <c r="T5" s="22">
        <f>YEAR(T4)*12+MONTH(T4)</f>
        <v/>
      </c>
      <c r="U5" s="22">
        <f>YEAR(U4)*12+MONTH(U4)</f>
        <v/>
      </c>
      <c r="V5" s="22">
        <f>YEAR(V4)*12+MONTH(V4)</f>
        <v/>
      </c>
      <c r="W5" s="22">
        <f>YEAR(W4)*12+MONTH(W4)</f>
        <v/>
      </c>
      <c r="X5" s="22">
        <f>YEAR(X4)*12+MONTH(X4)</f>
        <v/>
      </c>
      <c r="Y5" s="22">
        <f>YEAR(Y4)*12+MONTH(Y4)</f>
        <v/>
      </c>
      <c r="Z5" s="22">
        <f>YEAR(Z4)*12+MONTH(Z4)</f>
        <v/>
      </c>
      <c r="AA5" s="22">
        <f>YEAR(AA4)*12+MONTH(AA4)</f>
        <v/>
      </c>
      <c r="AB5" s="22">
        <f>YEAR(AB4)*12+MONTH(AB4)</f>
        <v/>
      </c>
      <c r="AC5" s="22">
        <f>YEAR(AC4)*12+MONTH(AC4)</f>
        <v/>
      </c>
      <c r="AD5" s="22">
        <f>YEAR(AD4)*12+MONTH(AD4)</f>
        <v/>
      </c>
    </row>
    <row r="7" ht="45" customHeight="1">
      <c r="A7" s="14" t="inlineStr">
        <is>
          <t>Asset ID</t>
        </is>
      </c>
      <c r="B7" s="14" t="inlineStr">
        <is>
          <t>Method</t>
        </is>
      </c>
      <c r="C7" s="14" t="inlineStr">
        <is>
          <t>First month no.</t>
        </is>
      </c>
      <c r="D7" s="14" t="inlineStr">
        <is>
          <t>Last month no. (excl.)</t>
        </is>
      </c>
      <c r="E7" s="14" t="inlineStr">
        <is>
          <t>Life-end month no.</t>
        </is>
      </c>
      <c r="F7" s="14" t="inlineStr">
        <is>
          <t>Yr 1</t>
        </is>
      </c>
      <c r="G7" s="14" t="inlineStr">
        <is>
          <t>Yr 2</t>
        </is>
      </c>
      <c r="H7" s="14" t="inlineStr">
        <is>
          <t>Yr 3</t>
        </is>
      </c>
      <c r="I7" s="14" t="inlineStr">
        <is>
          <t>Yr 4</t>
        </is>
      </c>
      <c r="J7" s="14" t="inlineStr">
        <is>
          <t>Yr 5</t>
        </is>
      </c>
      <c r="K7" s="14" t="inlineStr">
        <is>
          <t>Yr 6</t>
        </is>
      </c>
      <c r="L7" s="14" t="inlineStr">
        <is>
          <t>Yr 7</t>
        </is>
      </c>
      <c r="M7" s="14" t="inlineStr">
        <is>
          <t>Yr 8</t>
        </is>
      </c>
      <c r="N7" s="14" t="inlineStr">
        <is>
          <t>Yr 9</t>
        </is>
      </c>
      <c r="O7" s="14" t="inlineStr">
        <is>
          <t>Yr 10</t>
        </is>
      </c>
      <c r="P7" s="14" t="inlineStr">
        <is>
          <t>Yr 11</t>
        </is>
      </c>
      <c r="Q7" s="14" t="inlineStr">
        <is>
          <t>Yr 12</t>
        </is>
      </c>
      <c r="R7" s="23" t="inlineStr"/>
      <c r="S7" s="14" t="inlineStr">
        <is>
          <t>Yr 1</t>
        </is>
      </c>
      <c r="T7" s="14" t="inlineStr">
        <is>
          <t>Yr 2</t>
        </is>
      </c>
      <c r="U7" s="14" t="inlineStr">
        <is>
          <t>Yr 3</t>
        </is>
      </c>
      <c r="V7" s="14" t="inlineStr">
        <is>
          <t>Yr 4</t>
        </is>
      </c>
      <c r="W7" s="14" t="inlineStr">
        <is>
          <t>Yr 5</t>
        </is>
      </c>
      <c r="X7" s="14" t="inlineStr">
        <is>
          <t>Yr 6</t>
        </is>
      </c>
      <c r="Y7" s="14" t="inlineStr">
        <is>
          <t>Yr 7</t>
        </is>
      </c>
      <c r="Z7" s="14" t="inlineStr">
        <is>
          <t>Yr 8</t>
        </is>
      </c>
      <c r="AA7" s="14" t="inlineStr">
        <is>
          <t>Yr 9</t>
        </is>
      </c>
      <c r="AB7" s="14" t="inlineStr">
        <is>
          <t>Yr 10</t>
        </is>
      </c>
      <c r="AC7" s="14" t="inlineStr">
        <is>
          <t>Yr 11</t>
        </is>
      </c>
      <c r="AD7" s="14" t="inlineStr">
        <is>
          <t>Yr 12</t>
        </is>
      </c>
      <c r="AE7" s="14" t="inlineStr">
        <is>
          <t>Total charged</t>
        </is>
      </c>
    </row>
    <row r="8">
      <c r="A8" s="6">
        <f>IF(Register!$A8="","",Register!$A8)</f>
        <v/>
      </c>
      <c r="B8" s="6">
        <f>IF($A8="","",Register!$I8)</f>
        <v/>
      </c>
      <c r="C8" s="22">
        <f>IF($A8="","",YEAR(Register!$E8)*12+MONTH(Register!$E8))</f>
        <v/>
      </c>
      <c r="D8" s="22">
        <f>IF($A8="","",IF(Register!$K8="",E8,MIN(E8,YEAR(Register!$K8)*12+MONTH(Register!$K8))))</f>
        <v/>
      </c>
      <c r="E8" s="22">
        <f>IF($A8="","",C8+ROUND(Register!$H8*12,0))</f>
        <v/>
      </c>
      <c r="F8" s="22">
        <f>IF($A8="",0,MAX(0,MIN($D8,F$5+12)-MAX($C8,F$5)))</f>
        <v/>
      </c>
      <c r="G8" s="22">
        <f>IF($A8="",0,MAX(0,MIN($D8,G$5+12)-MAX($C8,G$5)))</f>
        <v/>
      </c>
      <c r="H8" s="22">
        <f>IF($A8="",0,MAX(0,MIN($D8,H$5+12)-MAX($C8,H$5)))</f>
        <v/>
      </c>
      <c r="I8" s="22">
        <f>IF($A8="",0,MAX(0,MIN($D8,I$5+12)-MAX($C8,I$5)))</f>
        <v/>
      </c>
      <c r="J8" s="22">
        <f>IF($A8="",0,MAX(0,MIN($D8,J$5+12)-MAX($C8,J$5)))</f>
        <v/>
      </c>
      <c r="K8" s="22">
        <f>IF($A8="",0,MAX(0,MIN($D8,K$5+12)-MAX($C8,K$5)))</f>
        <v/>
      </c>
      <c r="L8" s="22">
        <f>IF($A8="",0,MAX(0,MIN($D8,L$5+12)-MAX($C8,L$5)))</f>
        <v/>
      </c>
      <c r="M8" s="22">
        <f>IF($A8="",0,MAX(0,MIN($D8,M$5+12)-MAX($C8,M$5)))</f>
        <v/>
      </c>
      <c r="N8" s="22">
        <f>IF($A8="",0,MAX(0,MIN($D8,N$5+12)-MAX($C8,N$5)))</f>
        <v/>
      </c>
      <c r="O8" s="22">
        <f>IF($A8="",0,MAX(0,MIN($D8,O$5+12)-MAX($C8,O$5)))</f>
        <v/>
      </c>
      <c r="P8" s="22">
        <f>IF($A8="",0,MAX(0,MIN($D8,P$5+12)-MAX($C8,P$5)))</f>
        <v/>
      </c>
      <c r="Q8" s="22">
        <f>IF($A8="",0,MAX(0,MIN($D8,Q$5+12)-MAX($C8,Q$5)))</f>
        <v/>
      </c>
      <c r="S8" s="19">
        <f>IF(OR($A8="",F8=0),0,IF(AND($E8&lt;=F$5+12,$D8=$E8),(Register!$F8-Register!$G8-0),IF($B8="RB",MIN(ROUND((Register!$F8-0)*Register!$J8*F8/12,2),(Register!$F8-Register!$G8-0)),MIN(ROUND((Register!$F8-Register!$G8)/(Register!$H8*12)*F8,2),(Register!$F8-Register!$G8-0)))))</f>
        <v/>
      </c>
      <c r="T8" s="19">
        <f>IF(OR($A8="",G8=0),0,IF(AND($E8&lt;=G$5+12,$D8=$E8),(Register!$F8-Register!$G8-SUM($S8:S8)),IF($B8="RB",MIN(ROUND((Register!$F8-SUM($S8:S8))*Register!$J8*G8/12,2),(Register!$F8-Register!$G8-SUM($S8:S8))),MIN(ROUND((Register!$F8-Register!$G8)/(Register!$H8*12)*G8,2),(Register!$F8-Register!$G8-SUM($S8:S8))))))</f>
        <v/>
      </c>
      <c r="U8" s="19">
        <f>IF(OR($A8="",H8=0),0,IF(AND($E8&lt;=H$5+12,$D8=$E8),(Register!$F8-Register!$G8-SUM($S8:T8)),IF($B8="RB",MIN(ROUND((Register!$F8-SUM($S8:T8))*Register!$J8*H8/12,2),(Register!$F8-Register!$G8-SUM($S8:T8))),MIN(ROUND((Register!$F8-Register!$G8)/(Register!$H8*12)*H8,2),(Register!$F8-Register!$G8-SUM($S8:T8))))))</f>
        <v/>
      </c>
      <c r="V8" s="19">
        <f>IF(OR($A8="",I8=0),0,IF(AND($E8&lt;=I$5+12,$D8=$E8),(Register!$F8-Register!$G8-SUM($S8:U8)),IF($B8="RB",MIN(ROUND((Register!$F8-SUM($S8:U8))*Register!$J8*I8/12,2),(Register!$F8-Register!$G8-SUM($S8:U8))),MIN(ROUND((Register!$F8-Register!$G8)/(Register!$H8*12)*I8,2),(Register!$F8-Register!$G8-SUM($S8:U8))))))</f>
        <v/>
      </c>
      <c r="W8" s="19">
        <f>IF(OR($A8="",J8=0),0,IF(AND($E8&lt;=J$5+12,$D8=$E8),(Register!$F8-Register!$G8-SUM($S8:V8)),IF($B8="RB",MIN(ROUND((Register!$F8-SUM($S8:V8))*Register!$J8*J8/12,2),(Register!$F8-Register!$G8-SUM($S8:V8))),MIN(ROUND((Register!$F8-Register!$G8)/(Register!$H8*12)*J8,2),(Register!$F8-Register!$G8-SUM($S8:V8))))))</f>
        <v/>
      </c>
      <c r="X8" s="19">
        <f>IF(OR($A8="",K8=0),0,IF(AND($E8&lt;=K$5+12,$D8=$E8),(Register!$F8-Register!$G8-SUM($S8:W8)),IF($B8="RB",MIN(ROUND((Register!$F8-SUM($S8:W8))*Register!$J8*K8/12,2),(Register!$F8-Register!$G8-SUM($S8:W8))),MIN(ROUND((Register!$F8-Register!$G8)/(Register!$H8*12)*K8,2),(Register!$F8-Register!$G8-SUM($S8:W8))))))</f>
        <v/>
      </c>
      <c r="Y8" s="19">
        <f>IF(OR($A8="",L8=0),0,IF(AND($E8&lt;=L$5+12,$D8=$E8),(Register!$F8-Register!$G8-SUM($S8:X8)),IF($B8="RB",MIN(ROUND((Register!$F8-SUM($S8:X8))*Register!$J8*L8/12,2),(Register!$F8-Register!$G8-SUM($S8:X8))),MIN(ROUND((Register!$F8-Register!$G8)/(Register!$H8*12)*L8,2),(Register!$F8-Register!$G8-SUM($S8:X8))))))</f>
        <v/>
      </c>
      <c r="Z8" s="19">
        <f>IF(OR($A8="",M8=0),0,IF(AND($E8&lt;=M$5+12,$D8=$E8),(Register!$F8-Register!$G8-SUM($S8:Y8)),IF($B8="RB",MIN(ROUND((Register!$F8-SUM($S8:Y8))*Register!$J8*M8/12,2),(Register!$F8-Register!$G8-SUM($S8:Y8))),MIN(ROUND((Register!$F8-Register!$G8)/(Register!$H8*12)*M8,2),(Register!$F8-Register!$G8-SUM($S8:Y8))))))</f>
        <v/>
      </c>
      <c r="AA8" s="19">
        <f>IF(OR($A8="",N8=0),0,IF(AND($E8&lt;=N$5+12,$D8=$E8),(Register!$F8-Register!$G8-SUM($S8:Z8)),IF($B8="RB",MIN(ROUND((Register!$F8-SUM($S8:Z8))*Register!$J8*N8/12,2),(Register!$F8-Register!$G8-SUM($S8:Z8))),MIN(ROUND((Register!$F8-Register!$G8)/(Register!$H8*12)*N8,2),(Register!$F8-Register!$G8-SUM($S8:Z8))))))</f>
        <v/>
      </c>
      <c r="AB8" s="19">
        <f>IF(OR($A8="",O8=0),0,IF(AND($E8&lt;=O$5+12,$D8=$E8),(Register!$F8-Register!$G8-SUM($S8:AA8)),IF($B8="RB",MIN(ROUND((Register!$F8-SUM($S8:AA8))*Register!$J8*O8/12,2),(Register!$F8-Register!$G8-SUM($S8:AA8))),MIN(ROUND((Register!$F8-Register!$G8)/(Register!$H8*12)*O8,2),(Register!$F8-Register!$G8-SUM($S8:AA8))))))</f>
        <v/>
      </c>
      <c r="AC8" s="19">
        <f>IF(OR($A8="",P8=0),0,IF(AND($E8&lt;=P$5+12,$D8=$E8),(Register!$F8-Register!$G8-SUM($S8:AB8)),IF($B8="RB",MIN(ROUND((Register!$F8-SUM($S8:AB8))*Register!$J8*P8/12,2),(Register!$F8-Register!$G8-SUM($S8:AB8))),MIN(ROUND((Register!$F8-Register!$G8)/(Register!$H8*12)*P8,2),(Register!$F8-Register!$G8-SUM($S8:AB8))))))</f>
        <v/>
      </c>
      <c r="AD8" s="19">
        <f>IF(OR($A8="",Q8=0),0,IF(AND($E8&lt;=Q$5+12,$D8=$E8),(Register!$F8-Register!$G8-SUM($S8:AC8)),IF($B8="RB",MIN(ROUND((Register!$F8-SUM($S8:AC8))*Register!$J8*Q8/12,2),(Register!$F8-Register!$G8-SUM($S8:AC8))),MIN(ROUND((Register!$F8-Register!$G8)/(Register!$H8*12)*Q8,2),(Register!$F8-Register!$G8-SUM($S8:AC8))))))</f>
        <v/>
      </c>
      <c r="AE8" s="19">
        <f>SUM(S8:AD8)</f>
        <v/>
      </c>
    </row>
    <row r="9">
      <c r="A9" s="6">
        <f>IF(Register!$A9="","",Register!$A9)</f>
        <v/>
      </c>
      <c r="B9" s="6">
        <f>IF($A9="","",Register!$I9)</f>
        <v/>
      </c>
      <c r="C9" s="22">
        <f>IF($A9="","",YEAR(Register!$E9)*12+MONTH(Register!$E9))</f>
        <v/>
      </c>
      <c r="D9" s="22">
        <f>IF($A9="","",IF(Register!$K9="",E9,MIN(E9,YEAR(Register!$K9)*12+MONTH(Register!$K9))))</f>
        <v/>
      </c>
      <c r="E9" s="22">
        <f>IF($A9="","",C9+ROUND(Register!$H9*12,0))</f>
        <v/>
      </c>
      <c r="F9" s="22">
        <f>IF($A9="",0,MAX(0,MIN($D9,F$5+12)-MAX($C9,F$5)))</f>
        <v/>
      </c>
      <c r="G9" s="22">
        <f>IF($A9="",0,MAX(0,MIN($D9,G$5+12)-MAX($C9,G$5)))</f>
        <v/>
      </c>
      <c r="H9" s="22">
        <f>IF($A9="",0,MAX(0,MIN($D9,H$5+12)-MAX($C9,H$5)))</f>
        <v/>
      </c>
      <c r="I9" s="22">
        <f>IF($A9="",0,MAX(0,MIN($D9,I$5+12)-MAX($C9,I$5)))</f>
        <v/>
      </c>
      <c r="J9" s="22">
        <f>IF($A9="",0,MAX(0,MIN($D9,J$5+12)-MAX($C9,J$5)))</f>
        <v/>
      </c>
      <c r="K9" s="22">
        <f>IF($A9="",0,MAX(0,MIN($D9,K$5+12)-MAX($C9,K$5)))</f>
        <v/>
      </c>
      <c r="L9" s="22">
        <f>IF($A9="",0,MAX(0,MIN($D9,L$5+12)-MAX($C9,L$5)))</f>
        <v/>
      </c>
      <c r="M9" s="22">
        <f>IF($A9="",0,MAX(0,MIN($D9,M$5+12)-MAX($C9,M$5)))</f>
        <v/>
      </c>
      <c r="N9" s="22">
        <f>IF($A9="",0,MAX(0,MIN($D9,N$5+12)-MAX($C9,N$5)))</f>
        <v/>
      </c>
      <c r="O9" s="22">
        <f>IF($A9="",0,MAX(0,MIN($D9,O$5+12)-MAX($C9,O$5)))</f>
        <v/>
      </c>
      <c r="P9" s="22">
        <f>IF($A9="",0,MAX(0,MIN($D9,P$5+12)-MAX($C9,P$5)))</f>
        <v/>
      </c>
      <c r="Q9" s="22">
        <f>IF($A9="",0,MAX(0,MIN($D9,Q$5+12)-MAX($C9,Q$5)))</f>
        <v/>
      </c>
      <c r="S9" s="19">
        <f>IF(OR($A9="",F9=0),0,IF(AND($E9&lt;=F$5+12,$D9=$E9),(Register!$F9-Register!$G9-0),IF($B9="RB",MIN(ROUND((Register!$F9-0)*Register!$J9*F9/12,2),(Register!$F9-Register!$G9-0)),MIN(ROUND((Register!$F9-Register!$G9)/(Register!$H9*12)*F9,2),(Register!$F9-Register!$G9-0)))))</f>
        <v/>
      </c>
      <c r="T9" s="19">
        <f>IF(OR($A9="",G9=0),0,IF(AND($E9&lt;=G$5+12,$D9=$E9),(Register!$F9-Register!$G9-SUM($S9:S9)),IF($B9="RB",MIN(ROUND((Register!$F9-SUM($S9:S9))*Register!$J9*G9/12,2),(Register!$F9-Register!$G9-SUM($S9:S9))),MIN(ROUND((Register!$F9-Register!$G9)/(Register!$H9*12)*G9,2),(Register!$F9-Register!$G9-SUM($S9:S9))))))</f>
        <v/>
      </c>
      <c r="U9" s="19">
        <f>IF(OR($A9="",H9=0),0,IF(AND($E9&lt;=H$5+12,$D9=$E9),(Register!$F9-Register!$G9-SUM($S9:T9)),IF($B9="RB",MIN(ROUND((Register!$F9-SUM($S9:T9))*Register!$J9*H9/12,2),(Register!$F9-Register!$G9-SUM($S9:T9))),MIN(ROUND((Register!$F9-Register!$G9)/(Register!$H9*12)*H9,2),(Register!$F9-Register!$G9-SUM($S9:T9))))))</f>
        <v/>
      </c>
      <c r="V9" s="19">
        <f>IF(OR($A9="",I9=0),0,IF(AND($E9&lt;=I$5+12,$D9=$E9),(Register!$F9-Register!$G9-SUM($S9:U9)),IF($B9="RB",MIN(ROUND((Register!$F9-SUM($S9:U9))*Register!$J9*I9/12,2),(Register!$F9-Register!$G9-SUM($S9:U9))),MIN(ROUND((Register!$F9-Register!$G9)/(Register!$H9*12)*I9,2),(Register!$F9-Register!$G9-SUM($S9:U9))))))</f>
        <v/>
      </c>
      <c r="W9" s="19">
        <f>IF(OR($A9="",J9=0),0,IF(AND($E9&lt;=J$5+12,$D9=$E9),(Register!$F9-Register!$G9-SUM($S9:V9)),IF($B9="RB",MIN(ROUND((Register!$F9-SUM($S9:V9))*Register!$J9*J9/12,2),(Register!$F9-Register!$G9-SUM($S9:V9))),MIN(ROUND((Register!$F9-Register!$G9)/(Register!$H9*12)*J9,2),(Register!$F9-Register!$G9-SUM($S9:V9))))))</f>
        <v/>
      </c>
      <c r="X9" s="19">
        <f>IF(OR($A9="",K9=0),0,IF(AND($E9&lt;=K$5+12,$D9=$E9),(Register!$F9-Register!$G9-SUM($S9:W9)),IF($B9="RB",MIN(ROUND((Register!$F9-SUM($S9:W9))*Register!$J9*K9/12,2),(Register!$F9-Register!$G9-SUM($S9:W9))),MIN(ROUND((Register!$F9-Register!$G9)/(Register!$H9*12)*K9,2),(Register!$F9-Register!$G9-SUM($S9:W9))))))</f>
        <v/>
      </c>
      <c r="Y9" s="19">
        <f>IF(OR($A9="",L9=0),0,IF(AND($E9&lt;=L$5+12,$D9=$E9),(Register!$F9-Register!$G9-SUM($S9:X9)),IF($B9="RB",MIN(ROUND((Register!$F9-SUM($S9:X9))*Register!$J9*L9/12,2),(Register!$F9-Register!$G9-SUM($S9:X9))),MIN(ROUND((Register!$F9-Register!$G9)/(Register!$H9*12)*L9,2),(Register!$F9-Register!$G9-SUM($S9:X9))))))</f>
        <v/>
      </c>
      <c r="Z9" s="19">
        <f>IF(OR($A9="",M9=0),0,IF(AND($E9&lt;=M$5+12,$D9=$E9),(Register!$F9-Register!$G9-SUM($S9:Y9)),IF($B9="RB",MIN(ROUND((Register!$F9-SUM($S9:Y9))*Register!$J9*M9/12,2),(Register!$F9-Register!$G9-SUM($S9:Y9))),MIN(ROUND((Register!$F9-Register!$G9)/(Register!$H9*12)*M9,2),(Register!$F9-Register!$G9-SUM($S9:Y9))))))</f>
        <v/>
      </c>
      <c r="AA9" s="19">
        <f>IF(OR($A9="",N9=0),0,IF(AND($E9&lt;=N$5+12,$D9=$E9),(Register!$F9-Register!$G9-SUM($S9:Z9)),IF($B9="RB",MIN(ROUND((Register!$F9-SUM($S9:Z9))*Register!$J9*N9/12,2),(Register!$F9-Register!$G9-SUM($S9:Z9))),MIN(ROUND((Register!$F9-Register!$G9)/(Register!$H9*12)*N9,2),(Register!$F9-Register!$G9-SUM($S9:Z9))))))</f>
        <v/>
      </c>
      <c r="AB9" s="19">
        <f>IF(OR($A9="",O9=0),0,IF(AND($E9&lt;=O$5+12,$D9=$E9),(Register!$F9-Register!$G9-SUM($S9:AA9)),IF($B9="RB",MIN(ROUND((Register!$F9-SUM($S9:AA9))*Register!$J9*O9/12,2),(Register!$F9-Register!$G9-SUM($S9:AA9))),MIN(ROUND((Register!$F9-Register!$G9)/(Register!$H9*12)*O9,2),(Register!$F9-Register!$G9-SUM($S9:AA9))))))</f>
        <v/>
      </c>
      <c r="AC9" s="19">
        <f>IF(OR($A9="",P9=0),0,IF(AND($E9&lt;=P$5+12,$D9=$E9),(Register!$F9-Register!$G9-SUM($S9:AB9)),IF($B9="RB",MIN(ROUND((Register!$F9-SUM($S9:AB9))*Register!$J9*P9/12,2),(Register!$F9-Register!$G9-SUM($S9:AB9))),MIN(ROUND((Register!$F9-Register!$G9)/(Register!$H9*12)*P9,2),(Register!$F9-Register!$G9-SUM($S9:AB9))))))</f>
        <v/>
      </c>
      <c r="AD9" s="19">
        <f>IF(OR($A9="",Q9=0),0,IF(AND($E9&lt;=Q$5+12,$D9=$E9),(Register!$F9-Register!$G9-SUM($S9:AC9)),IF($B9="RB",MIN(ROUND((Register!$F9-SUM($S9:AC9))*Register!$J9*Q9/12,2),(Register!$F9-Register!$G9-SUM($S9:AC9))),MIN(ROUND((Register!$F9-Register!$G9)/(Register!$H9*12)*Q9,2),(Register!$F9-Register!$G9-SUM($S9:AC9))))))</f>
        <v/>
      </c>
      <c r="AE9" s="19">
        <f>SUM(S9:AD9)</f>
        <v/>
      </c>
    </row>
    <row r="10">
      <c r="A10" s="6">
        <f>IF(Register!$A10="","",Register!$A10)</f>
        <v/>
      </c>
      <c r="B10" s="6">
        <f>IF($A10="","",Register!$I10)</f>
        <v/>
      </c>
      <c r="C10" s="22">
        <f>IF($A10="","",YEAR(Register!$E10)*12+MONTH(Register!$E10))</f>
        <v/>
      </c>
      <c r="D10" s="22">
        <f>IF($A10="","",IF(Register!$K10="",E10,MIN(E10,YEAR(Register!$K10)*12+MONTH(Register!$K10))))</f>
        <v/>
      </c>
      <c r="E10" s="22">
        <f>IF($A10="","",C10+ROUND(Register!$H10*12,0))</f>
        <v/>
      </c>
      <c r="F10" s="22">
        <f>IF($A10="",0,MAX(0,MIN($D10,F$5+12)-MAX($C10,F$5)))</f>
        <v/>
      </c>
      <c r="G10" s="22">
        <f>IF($A10="",0,MAX(0,MIN($D10,G$5+12)-MAX($C10,G$5)))</f>
        <v/>
      </c>
      <c r="H10" s="22">
        <f>IF($A10="",0,MAX(0,MIN($D10,H$5+12)-MAX($C10,H$5)))</f>
        <v/>
      </c>
      <c r="I10" s="22">
        <f>IF($A10="",0,MAX(0,MIN($D10,I$5+12)-MAX($C10,I$5)))</f>
        <v/>
      </c>
      <c r="J10" s="22">
        <f>IF($A10="",0,MAX(0,MIN($D10,J$5+12)-MAX($C10,J$5)))</f>
        <v/>
      </c>
      <c r="K10" s="22">
        <f>IF($A10="",0,MAX(0,MIN($D10,K$5+12)-MAX($C10,K$5)))</f>
        <v/>
      </c>
      <c r="L10" s="22">
        <f>IF($A10="",0,MAX(0,MIN($D10,L$5+12)-MAX($C10,L$5)))</f>
        <v/>
      </c>
      <c r="M10" s="22">
        <f>IF($A10="",0,MAX(0,MIN($D10,M$5+12)-MAX($C10,M$5)))</f>
        <v/>
      </c>
      <c r="N10" s="22">
        <f>IF($A10="",0,MAX(0,MIN($D10,N$5+12)-MAX($C10,N$5)))</f>
        <v/>
      </c>
      <c r="O10" s="22">
        <f>IF($A10="",0,MAX(0,MIN($D10,O$5+12)-MAX($C10,O$5)))</f>
        <v/>
      </c>
      <c r="P10" s="22">
        <f>IF($A10="",0,MAX(0,MIN($D10,P$5+12)-MAX($C10,P$5)))</f>
        <v/>
      </c>
      <c r="Q10" s="22">
        <f>IF($A10="",0,MAX(0,MIN($D10,Q$5+12)-MAX($C10,Q$5)))</f>
        <v/>
      </c>
      <c r="S10" s="19">
        <f>IF(OR($A10="",F10=0),0,IF(AND($E10&lt;=F$5+12,$D10=$E10),(Register!$F10-Register!$G10-0),IF($B10="RB",MIN(ROUND((Register!$F10-0)*Register!$J10*F10/12,2),(Register!$F10-Register!$G10-0)),MIN(ROUND((Register!$F10-Register!$G10)/(Register!$H10*12)*F10,2),(Register!$F10-Register!$G10-0)))))</f>
        <v/>
      </c>
      <c r="T10" s="19">
        <f>IF(OR($A10="",G10=0),0,IF(AND($E10&lt;=G$5+12,$D10=$E10),(Register!$F10-Register!$G10-SUM($S10:S10)),IF($B10="RB",MIN(ROUND((Register!$F10-SUM($S10:S10))*Register!$J10*G10/12,2),(Register!$F10-Register!$G10-SUM($S10:S10))),MIN(ROUND((Register!$F10-Register!$G10)/(Register!$H10*12)*G10,2),(Register!$F10-Register!$G10-SUM($S10:S10))))))</f>
        <v/>
      </c>
      <c r="U10" s="19">
        <f>IF(OR($A10="",H10=0),0,IF(AND($E10&lt;=H$5+12,$D10=$E10),(Register!$F10-Register!$G10-SUM($S10:T10)),IF($B10="RB",MIN(ROUND((Register!$F10-SUM($S10:T10))*Register!$J10*H10/12,2),(Register!$F10-Register!$G10-SUM($S10:T10))),MIN(ROUND((Register!$F10-Register!$G10)/(Register!$H10*12)*H10,2),(Register!$F10-Register!$G10-SUM($S10:T10))))))</f>
        <v/>
      </c>
      <c r="V10" s="19">
        <f>IF(OR($A10="",I10=0),0,IF(AND($E10&lt;=I$5+12,$D10=$E10),(Register!$F10-Register!$G10-SUM($S10:U10)),IF($B10="RB",MIN(ROUND((Register!$F10-SUM($S10:U10))*Register!$J10*I10/12,2),(Register!$F10-Register!$G10-SUM($S10:U10))),MIN(ROUND((Register!$F10-Register!$G10)/(Register!$H10*12)*I10,2),(Register!$F10-Register!$G10-SUM($S10:U10))))))</f>
        <v/>
      </c>
      <c r="W10" s="19">
        <f>IF(OR($A10="",J10=0),0,IF(AND($E10&lt;=J$5+12,$D10=$E10),(Register!$F10-Register!$G10-SUM($S10:V10)),IF($B10="RB",MIN(ROUND((Register!$F10-SUM($S10:V10))*Register!$J10*J10/12,2),(Register!$F10-Register!$G10-SUM($S10:V10))),MIN(ROUND((Register!$F10-Register!$G10)/(Register!$H10*12)*J10,2),(Register!$F10-Register!$G10-SUM($S10:V10))))))</f>
        <v/>
      </c>
      <c r="X10" s="19">
        <f>IF(OR($A10="",K10=0),0,IF(AND($E10&lt;=K$5+12,$D10=$E10),(Register!$F10-Register!$G10-SUM($S10:W10)),IF($B10="RB",MIN(ROUND((Register!$F10-SUM($S10:W10))*Register!$J10*K10/12,2),(Register!$F10-Register!$G10-SUM($S10:W10))),MIN(ROUND((Register!$F10-Register!$G10)/(Register!$H10*12)*K10,2),(Register!$F10-Register!$G10-SUM($S10:W10))))))</f>
        <v/>
      </c>
      <c r="Y10" s="19">
        <f>IF(OR($A10="",L10=0),0,IF(AND($E10&lt;=L$5+12,$D10=$E10),(Register!$F10-Register!$G10-SUM($S10:X10)),IF($B10="RB",MIN(ROUND((Register!$F10-SUM($S10:X10))*Register!$J10*L10/12,2),(Register!$F10-Register!$G10-SUM($S10:X10))),MIN(ROUND((Register!$F10-Register!$G10)/(Register!$H10*12)*L10,2),(Register!$F10-Register!$G10-SUM($S10:X10))))))</f>
        <v/>
      </c>
      <c r="Z10" s="19">
        <f>IF(OR($A10="",M10=0),0,IF(AND($E10&lt;=M$5+12,$D10=$E10),(Register!$F10-Register!$G10-SUM($S10:Y10)),IF($B10="RB",MIN(ROUND((Register!$F10-SUM($S10:Y10))*Register!$J10*M10/12,2),(Register!$F10-Register!$G10-SUM($S10:Y10))),MIN(ROUND((Register!$F10-Register!$G10)/(Register!$H10*12)*M10,2),(Register!$F10-Register!$G10-SUM($S10:Y10))))))</f>
        <v/>
      </c>
      <c r="AA10" s="19">
        <f>IF(OR($A10="",N10=0),0,IF(AND($E10&lt;=N$5+12,$D10=$E10),(Register!$F10-Register!$G10-SUM($S10:Z10)),IF($B10="RB",MIN(ROUND((Register!$F10-SUM($S10:Z10))*Register!$J10*N10/12,2),(Register!$F10-Register!$G10-SUM($S10:Z10))),MIN(ROUND((Register!$F10-Register!$G10)/(Register!$H10*12)*N10,2),(Register!$F10-Register!$G10-SUM($S10:Z10))))))</f>
        <v/>
      </c>
      <c r="AB10" s="19">
        <f>IF(OR($A10="",O10=0),0,IF(AND($E10&lt;=O$5+12,$D10=$E10),(Register!$F10-Register!$G10-SUM($S10:AA10)),IF($B10="RB",MIN(ROUND((Register!$F10-SUM($S10:AA10))*Register!$J10*O10/12,2),(Register!$F10-Register!$G10-SUM($S10:AA10))),MIN(ROUND((Register!$F10-Register!$G10)/(Register!$H10*12)*O10,2),(Register!$F10-Register!$G10-SUM($S10:AA10))))))</f>
        <v/>
      </c>
      <c r="AC10" s="19">
        <f>IF(OR($A10="",P10=0),0,IF(AND($E10&lt;=P$5+12,$D10=$E10),(Register!$F10-Register!$G10-SUM($S10:AB10)),IF($B10="RB",MIN(ROUND((Register!$F10-SUM($S10:AB10))*Register!$J10*P10/12,2),(Register!$F10-Register!$G10-SUM($S10:AB10))),MIN(ROUND((Register!$F10-Register!$G10)/(Register!$H10*12)*P10,2),(Register!$F10-Register!$G10-SUM($S10:AB10))))))</f>
        <v/>
      </c>
      <c r="AD10" s="19">
        <f>IF(OR($A10="",Q10=0),0,IF(AND($E10&lt;=Q$5+12,$D10=$E10),(Register!$F10-Register!$G10-SUM($S10:AC10)),IF($B10="RB",MIN(ROUND((Register!$F10-SUM($S10:AC10))*Register!$J10*Q10/12,2),(Register!$F10-Register!$G10-SUM($S10:AC10))),MIN(ROUND((Register!$F10-Register!$G10)/(Register!$H10*12)*Q10,2),(Register!$F10-Register!$G10-SUM($S10:AC10))))))</f>
        <v/>
      </c>
      <c r="AE10" s="19">
        <f>SUM(S10:AD10)</f>
        <v/>
      </c>
    </row>
    <row r="11">
      <c r="A11" s="6">
        <f>IF(Register!$A11="","",Register!$A11)</f>
        <v/>
      </c>
      <c r="B11" s="6">
        <f>IF($A11="","",Register!$I11)</f>
        <v/>
      </c>
      <c r="C11" s="22">
        <f>IF($A11="","",YEAR(Register!$E11)*12+MONTH(Register!$E11))</f>
        <v/>
      </c>
      <c r="D11" s="22">
        <f>IF($A11="","",IF(Register!$K11="",E11,MIN(E11,YEAR(Register!$K11)*12+MONTH(Register!$K11))))</f>
        <v/>
      </c>
      <c r="E11" s="22">
        <f>IF($A11="","",C11+ROUND(Register!$H11*12,0))</f>
        <v/>
      </c>
      <c r="F11" s="22">
        <f>IF($A11="",0,MAX(0,MIN($D11,F$5+12)-MAX($C11,F$5)))</f>
        <v/>
      </c>
      <c r="G11" s="22">
        <f>IF($A11="",0,MAX(0,MIN($D11,G$5+12)-MAX($C11,G$5)))</f>
        <v/>
      </c>
      <c r="H11" s="22">
        <f>IF($A11="",0,MAX(0,MIN($D11,H$5+12)-MAX($C11,H$5)))</f>
        <v/>
      </c>
      <c r="I11" s="22">
        <f>IF($A11="",0,MAX(0,MIN($D11,I$5+12)-MAX($C11,I$5)))</f>
        <v/>
      </c>
      <c r="J11" s="22">
        <f>IF($A11="",0,MAX(0,MIN($D11,J$5+12)-MAX($C11,J$5)))</f>
        <v/>
      </c>
      <c r="K11" s="22">
        <f>IF($A11="",0,MAX(0,MIN($D11,K$5+12)-MAX($C11,K$5)))</f>
        <v/>
      </c>
      <c r="L11" s="22">
        <f>IF($A11="",0,MAX(0,MIN($D11,L$5+12)-MAX($C11,L$5)))</f>
        <v/>
      </c>
      <c r="M11" s="22">
        <f>IF($A11="",0,MAX(0,MIN($D11,M$5+12)-MAX($C11,M$5)))</f>
        <v/>
      </c>
      <c r="N11" s="22">
        <f>IF($A11="",0,MAX(0,MIN($D11,N$5+12)-MAX($C11,N$5)))</f>
        <v/>
      </c>
      <c r="O11" s="22">
        <f>IF($A11="",0,MAX(0,MIN($D11,O$5+12)-MAX($C11,O$5)))</f>
        <v/>
      </c>
      <c r="P11" s="22">
        <f>IF($A11="",0,MAX(0,MIN($D11,P$5+12)-MAX($C11,P$5)))</f>
        <v/>
      </c>
      <c r="Q11" s="22">
        <f>IF($A11="",0,MAX(0,MIN($D11,Q$5+12)-MAX($C11,Q$5)))</f>
        <v/>
      </c>
      <c r="S11" s="19">
        <f>IF(OR($A11="",F11=0),0,IF(AND($E11&lt;=F$5+12,$D11=$E11),(Register!$F11-Register!$G11-0),IF($B11="RB",MIN(ROUND((Register!$F11-0)*Register!$J11*F11/12,2),(Register!$F11-Register!$G11-0)),MIN(ROUND((Register!$F11-Register!$G11)/(Register!$H11*12)*F11,2),(Register!$F11-Register!$G11-0)))))</f>
        <v/>
      </c>
      <c r="T11" s="19">
        <f>IF(OR($A11="",G11=0),0,IF(AND($E11&lt;=G$5+12,$D11=$E11),(Register!$F11-Register!$G11-SUM($S11:S11)),IF($B11="RB",MIN(ROUND((Register!$F11-SUM($S11:S11))*Register!$J11*G11/12,2),(Register!$F11-Register!$G11-SUM($S11:S11))),MIN(ROUND((Register!$F11-Register!$G11)/(Register!$H11*12)*G11,2),(Register!$F11-Register!$G11-SUM($S11:S11))))))</f>
        <v/>
      </c>
      <c r="U11" s="19">
        <f>IF(OR($A11="",H11=0),0,IF(AND($E11&lt;=H$5+12,$D11=$E11),(Register!$F11-Register!$G11-SUM($S11:T11)),IF($B11="RB",MIN(ROUND((Register!$F11-SUM($S11:T11))*Register!$J11*H11/12,2),(Register!$F11-Register!$G11-SUM($S11:T11))),MIN(ROUND((Register!$F11-Register!$G11)/(Register!$H11*12)*H11,2),(Register!$F11-Register!$G11-SUM($S11:T11))))))</f>
        <v/>
      </c>
      <c r="V11" s="19">
        <f>IF(OR($A11="",I11=0),0,IF(AND($E11&lt;=I$5+12,$D11=$E11),(Register!$F11-Register!$G11-SUM($S11:U11)),IF($B11="RB",MIN(ROUND((Register!$F11-SUM($S11:U11))*Register!$J11*I11/12,2),(Register!$F11-Register!$G11-SUM($S11:U11))),MIN(ROUND((Register!$F11-Register!$G11)/(Register!$H11*12)*I11,2),(Register!$F11-Register!$G11-SUM($S11:U11))))))</f>
        <v/>
      </c>
      <c r="W11" s="19">
        <f>IF(OR($A11="",J11=0),0,IF(AND($E11&lt;=J$5+12,$D11=$E11),(Register!$F11-Register!$G11-SUM($S11:V11)),IF($B11="RB",MIN(ROUND((Register!$F11-SUM($S11:V11))*Register!$J11*J11/12,2),(Register!$F11-Register!$G11-SUM($S11:V11))),MIN(ROUND((Register!$F11-Register!$G11)/(Register!$H11*12)*J11,2),(Register!$F11-Register!$G11-SUM($S11:V11))))))</f>
        <v/>
      </c>
      <c r="X11" s="19">
        <f>IF(OR($A11="",K11=0),0,IF(AND($E11&lt;=K$5+12,$D11=$E11),(Register!$F11-Register!$G11-SUM($S11:W11)),IF($B11="RB",MIN(ROUND((Register!$F11-SUM($S11:W11))*Register!$J11*K11/12,2),(Register!$F11-Register!$G11-SUM($S11:W11))),MIN(ROUND((Register!$F11-Register!$G11)/(Register!$H11*12)*K11,2),(Register!$F11-Register!$G11-SUM($S11:W11))))))</f>
        <v/>
      </c>
      <c r="Y11" s="19">
        <f>IF(OR($A11="",L11=0),0,IF(AND($E11&lt;=L$5+12,$D11=$E11),(Register!$F11-Register!$G11-SUM($S11:X11)),IF($B11="RB",MIN(ROUND((Register!$F11-SUM($S11:X11))*Register!$J11*L11/12,2),(Register!$F11-Register!$G11-SUM($S11:X11))),MIN(ROUND((Register!$F11-Register!$G11)/(Register!$H11*12)*L11,2),(Register!$F11-Register!$G11-SUM($S11:X11))))))</f>
        <v/>
      </c>
      <c r="Z11" s="19">
        <f>IF(OR($A11="",M11=0),0,IF(AND($E11&lt;=M$5+12,$D11=$E11),(Register!$F11-Register!$G11-SUM($S11:Y11)),IF($B11="RB",MIN(ROUND((Register!$F11-SUM($S11:Y11))*Register!$J11*M11/12,2),(Register!$F11-Register!$G11-SUM($S11:Y11))),MIN(ROUND((Register!$F11-Register!$G11)/(Register!$H11*12)*M11,2),(Register!$F11-Register!$G11-SUM($S11:Y11))))))</f>
        <v/>
      </c>
      <c r="AA11" s="19">
        <f>IF(OR($A11="",N11=0),0,IF(AND($E11&lt;=N$5+12,$D11=$E11),(Register!$F11-Register!$G11-SUM($S11:Z11)),IF($B11="RB",MIN(ROUND((Register!$F11-SUM($S11:Z11))*Register!$J11*N11/12,2),(Register!$F11-Register!$G11-SUM($S11:Z11))),MIN(ROUND((Register!$F11-Register!$G11)/(Register!$H11*12)*N11,2),(Register!$F11-Register!$G11-SUM($S11:Z11))))))</f>
        <v/>
      </c>
      <c r="AB11" s="19">
        <f>IF(OR($A11="",O11=0),0,IF(AND($E11&lt;=O$5+12,$D11=$E11),(Register!$F11-Register!$G11-SUM($S11:AA11)),IF($B11="RB",MIN(ROUND((Register!$F11-SUM($S11:AA11))*Register!$J11*O11/12,2),(Register!$F11-Register!$G11-SUM($S11:AA11))),MIN(ROUND((Register!$F11-Register!$G11)/(Register!$H11*12)*O11,2),(Register!$F11-Register!$G11-SUM($S11:AA11))))))</f>
        <v/>
      </c>
      <c r="AC11" s="19">
        <f>IF(OR($A11="",P11=0),0,IF(AND($E11&lt;=P$5+12,$D11=$E11),(Register!$F11-Register!$G11-SUM($S11:AB11)),IF($B11="RB",MIN(ROUND((Register!$F11-SUM($S11:AB11))*Register!$J11*P11/12,2),(Register!$F11-Register!$G11-SUM($S11:AB11))),MIN(ROUND((Register!$F11-Register!$G11)/(Register!$H11*12)*P11,2),(Register!$F11-Register!$G11-SUM($S11:AB11))))))</f>
        <v/>
      </c>
      <c r="AD11" s="19">
        <f>IF(OR($A11="",Q11=0),0,IF(AND($E11&lt;=Q$5+12,$D11=$E11),(Register!$F11-Register!$G11-SUM($S11:AC11)),IF($B11="RB",MIN(ROUND((Register!$F11-SUM($S11:AC11))*Register!$J11*Q11/12,2),(Register!$F11-Register!$G11-SUM($S11:AC11))),MIN(ROUND((Register!$F11-Register!$G11)/(Register!$H11*12)*Q11,2),(Register!$F11-Register!$G11-SUM($S11:AC11))))))</f>
        <v/>
      </c>
      <c r="AE11" s="19">
        <f>SUM(S11:AD11)</f>
        <v/>
      </c>
    </row>
    <row r="12">
      <c r="A12" s="6">
        <f>IF(Register!$A12="","",Register!$A12)</f>
        <v/>
      </c>
      <c r="B12" s="6">
        <f>IF($A12="","",Register!$I12)</f>
        <v/>
      </c>
      <c r="C12" s="22">
        <f>IF($A12="","",YEAR(Register!$E12)*12+MONTH(Register!$E12))</f>
        <v/>
      </c>
      <c r="D12" s="22">
        <f>IF($A12="","",IF(Register!$K12="",E12,MIN(E12,YEAR(Register!$K12)*12+MONTH(Register!$K12))))</f>
        <v/>
      </c>
      <c r="E12" s="22">
        <f>IF($A12="","",C12+ROUND(Register!$H12*12,0))</f>
        <v/>
      </c>
      <c r="F12" s="22">
        <f>IF($A12="",0,MAX(0,MIN($D12,F$5+12)-MAX($C12,F$5)))</f>
        <v/>
      </c>
      <c r="G12" s="22">
        <f>IF($A12="",0,MAX(0,MIN($D12,G$5+12)-MAX($C12,G$5)))</f>
        <v/>
      </c>
      <c r="H12" s="22">
        <f>IF($A12="",0,MAX(0,MIN($D12,H$5+12)-MAX($C12,H$5)))</f>
        <v/>
      </c>
      <c r="I12" s="22">
        <f>IF($A12="",0,MAX(0,MIN($D12,I$5+12)-MAX($C12,I$5)))</f>
        <v/>
      </c>
      <c r="J12" s="22">
        <f>IF($A12="",0,MAX(0,MIN($D12,J$5+12)-MAX($C12,J$5)))</f>
        <v/>
      </c>
      <c r="K12" s="22">
        <f>IF($A12="",0,MAX(0,MIN($D12,K$5+12)-MAX($C12,K$5)))</f>
        <v/>
      </c>
      <c r="L12" s="22">
        <f>IF($A12="",0,MAX(0,MIN($D12,L$5+12)-MAX($C12,L$5)))</f>
        <v/>
      </c>
      <c r="M12" s="22">
        <f>IF($A12="",0,MAX(0,MIN($D12,M$5+12)-MAX($C12,M$5)))</f>
        <v/>
      </c>
      <c r="N12" s="22">
        <f>IF($A12="",0,MAX(0,MIN($D12,N$5+12)-MAX($C12,N$5)))</f>
        <v/>
      </c>
      <c r="O12" s="22">
        <f>IF($A12="",0,MAX(0,MIN($D12,O$5+12)-MAX($C12,O$5)))</f>
        <v/>
      </c>
      <c r="P12" s="22">
        <f>IF($A12="",0,MAX(0,MIN($D12,P$5+12)-MAX($C12,P$5)))</f>
        <v/>
      </c>
      <c r="Q12" s="22">
        <f>IF($A12="",0,MAX(0,MIN($D12,Q$5+12)-MAX($C12,Q$5)))</f>
        <v/>
      </c>
      <c r="S12" s="19">
        <f>IF(OR($A12="",F12=0),0,IF(AND($E12&lt;=F$5+12,$D12=$E12),(Register!$F12-Register!$G12-0),IF($B12="RB",MIN(ROUND((Register!$F12-0)*Register!$J12*F12/12,2),(Register!$F12-Register!$G12-0)),MIN(ROUND((Register!$F12-Register!$G12)/(Register!$H12*12)*F12,2),(Register!$F12-Register!$G12-0)))))</f>
        <v/>
      </c>
      <c r="T12" s="19">
        <f>IF(OR($A12="",G12=0),0,IF(AND($E12&lt;=G$5+12,$D12=$E12),(Register!$F12-Register!$G12-SUM($S12:S12)),IF($B12="RB",MIN(ROUND((Register!$F12-SUM($S12:S12))*Register!$J12*G12/12,2),(Register!$F12-Register!$G12-SUM($S12:S12))),MIN(ROUND((Register!$F12-Register!$G12)/(Register!$H12*12)*G12,2),(Register!$F12-Register!$G12-SUM($S12:S12))))))</f>
        <v/>
      </c>
      <c r="U12" s="19">
        <f>IF(OR($A12="",H12=0),0,IF(AND($E12&lt;=H$5+12,$D12=$E12),(Register!$F12-Register!$G12-SUM($S12:T12)),IF($B12="RB",MIN(ROUND((Register!$F12-SUM($S12:T12))*Register!$J12*H12/12,2),(Register!$F12-Register!$G12-SUM($S12:T12))),MIN(ROUND((Register!$F12-Register!$G12)/(Register!$H12*12)*H12,2),(Register!$F12-Register!$G12-SUM($S12:T12))))))</f>
        <v/>
      </c>
      <c r="V12" s="19">
        <f>IF(OR($A12="",I12=0),0,IF(AND($E12&lt;=I$5+12,$D12=$E12),(Register!$F12-Register!$G12-SUM($S12:U12)),IF($B12="RB",MIN(ROUND((Register!$F12-SUM($S12:U12))*Register!$J12*I12/12,2),(Register!$F12-Register!$G12-SUM($S12:U12))),MIN(ROUND((Register!$F12-Register!$G12)/(Register!$H12*12)*I12,2),(Register!$F12-Register!$G12-SUM($S12:U12))))))</f>
        <v/>
      </c>
      <c r="W12" s="19">
        <f>IF(OR($A12="",J12=0),0,IF(AND($E12&lt;=J$5+12,$D12=$E12),(Register!$F12-Register!$G12-SUM($S12:V12)),IF($B12="RB",MIN(ROUND((Register!$F12-SUM($S12:V12))*Register!$J12*J12/12,2),(Register!$F12-Register!$G12-SUM($S12:V12))),MIN(ROUND((Register!$F12-Register!$G12)/(Register!$H12*12)*J12,2),(Register!$F12-Register!$G12-SUM($S12:V12))))))</f>
        <v/>
      </c>
      <c r="X12" s="19">
        <f>IF(OR($A12="",K12=0),0,IF(AND($E12&lt;=K$5+12,$D12=$E12),(Register!$F12-Register!$G12-SUM($S12:W12)),IF($B12="RB",MIN(ROUND((Register!$F12-SUM($S12:W12))*Register!$J12*K12/12,2),(Register!$F12-Register!$G12-SUM($S12:W12))),MIN(ROUND((Register!$F12-Register!$G12)/(Register!$H12*12)*K12,2),(Register!$F12-Register!$G12-SUM($S12:W12))))))</f>
        <v/>
      </c>
      <c r="Y12" s="19">
        <f>IF(OR($A12="",L12=0),0,IF(AND($E12&lt;=L$5+12,$D12=$E12),(Register!$F12-Register!$G12-SUM($S12:X12)),IF($B12="RB",MIN(ROUND((Register!$F12-SUM($S12:X12))*Register!$J12*L12/12,2),(Register!$F12-Register!$G12-SUM($S12:X12))),MIN(ROUND((Register!$F12-Register!$G12)/(Register!$H12*12)*L12,2),(Register!$F12-Register!$G12-SUM($S12:X12))))))</f>
        <v/>
      </c>
      <c r="Z12" s="19">
        <f>IF(OR($A12="",M12=0),0,IF(AND($E12&lt;=M$5+12,$D12=$E12),(Register!$F12-Register!$G12-SUM($S12:Y12)),IF($B12="RB",MIN(ROUND((Register!$F12-SUM($S12:Y12))*Register!$J12*M12/12,2),(Register!$F12-Register!$G12-SUM($S12:Y12))),MIN(ROUND((Register!$F12-Register!$G12)/(Register!$H12*12)*M12,2),(Register!$F12-Register!$G12-SUM($S12:Y12))))))</f>
        <v/>
      </c>
      <c r="AA12" s="19">
        <f>IF(OR($A12="",N12=0),0,IF(AND($E12&lt;=N$5+12,$D12=$E12),(Register!$F12-Register!$G12-SUM($S12:Z12)),IF($B12="RB",MIN(ROUND((Register!$F12-SUM($S12:Z12))*Register!$J12*N12/12,2),(Register!$F12-Register!$G12-SUM($S12:Z12))),MIN(ROUND((Register!$F12-Register!$G12)/(Register!$H12*12)*N12,2),(Register!$F12-Register!$G12-SUM($S12:Z12))))))</f>
        <v/>
      </c>
      <c r="AB12" s="19">
        <f>IF(OR($A12="",O12=0),0,IF(AND($E12&lt;=O$5+12,$D12=$E12),(Register!$F12-Register!$G12-SUM($S12:AA12)),IF($B12="RB",MIN(ROUND((Register!$F12-SUM($S12:AA12))*Register!$J12*O12/12,2),(Register!$F12-Register!$G12-SUM($S12:AA12))),MIN(ROUND((Register!$F12-Register!$G12)/(Register!$H12*12)*O12,2),(Register!$F12-Register!$G12-SUM($S12:AA12))))))</f>
        <v/>
      </c>
      <c r="AC12" s="19">
        <f>IF(OR($A12="",P12=0),0,IF(AND($E12&lt;=P$5+12,$D12=$E12),(Register!$F12-Register!$G12-SUM($S12:AB12)),IF($B12="RB",MIN(ROUND((Register!$F12-SUM($S12:AB12))*Register!$J12*P12/12,2),(Register!$F12-Register!$G12-SUM($S12:AB12))),MIN(ROUND((Register!$F12-Register!$G12)/(Register!$H12*12)*P12,2),(Register!$F12-Register!$G12-SUM($S12:AB12))))))</f>
        <v/>
      </c>
      <c r="AD12" s="19">
        <f>IF(OR($A12="",Q12=0),0,IF(AND($E12&lt;=Q$5+12,$D12=$E12),(Register!$F12-Register!$G12-SUM($S12:AC12)),IF($B12="RB",MIN(ROUND((Register!$F12-SUM($S12:AC12))*Register!$J12*Q12/12,2),(Register!$F12-Register!$G12-SUM($S12:AC12))),MIN(ROUND((Register!$F12-Register!$G12)/(Register!$H12*12)*Q12,2),(Register!$F12-Register!$G12-SUM($S12:AC12))))))</f>
        <v/>
      </c>
      <c r="AE12" s="19">
        <f>SUM(S12:AD12)</f>
        <v/>
      </c>
    </row>
    <row r="13">
      <c r="A13" s="6">
        <f>IF(Register!$A13="","",Register!$A13)</f>
        <v/>
      </c>
      <c r="B13" s="6">
        <f>IF($A13="","",Register!$I13)</f>
        <v/>
      </c>
      <c r="C13" s="22">
        <f>IF($A13="","",YEAR(Register!$E13)*12+MONTH(Register!$E13))</f>
        <v/>
      </c>
      <c r="D13" s="22">
        <f>IF($A13="","",IF(Register!$K13="",E13,MIN(E13,YEAR(Register!$K13)*12+MONTH(Register!$K13))))</f>
        <v/>
      </c>
      <c r="E13" s="22">
        <f>IF($A13="","",C13+ROUND(Register!$H13*12,0))</f>
        <v/>
      </c>
      <c r="F13" s="22">
        <f>IF($A13="",0,MAX(0,MIN($D13,F$5+12)-MAX($C13,F$5)))</f>
        <v/>
      </c>
      <c r="G13" s="22">
        <f>IF($A13="",0,MAX(0,MIN($D13,G$5+12)-MAX($C13,G$5)))</f>
        <v/>
      </c>
      <c r="H13" s="22">
        <f>IF($A13="",0,MAX(0,MIN($D13,H$5+12)-MAX($C13,H$5)))</f>
        <v/>
      </c>
      <c r="I13" s="22">
        <f>IF($A13="",0,MAX(0,MIN($D13,I$5+12)-MAX($C13,I$5)))</f>
        <v/>
      </c>
      <c r="J13" s="22">
        <f>IF($A13="",0,MAX(0,MIN($D13,J$5+12)-MAX($C13,J$5)))</f>
        <v/>
      </c>
      <c r="K13" s="22">
        <f>IF($A13="",0,MAX(0,MIN($D13,K$5+12)-MAX($C13,K$5)))</f>
        <v/>
      </c>
      <c r="L13" s="22">
        <f>IF($A13="",0,MAX(0,MIN($D13,L$5+12)-MAX($C13,L$5)))</f>
        <v/>
      </c>
      <c r="M13" s="22">
        <f>IF($A13="",0,MAX(0,MIN($D13,M$5+12)-MAX($C13,M$5)))</f>
        <v/>
      </c>
      <c r="N13" s="22">
        <f>IF($A13="",0,MAX(0,MIN($D13,N$5+12)-MAX($C13,N$5)))</f>
        <v/>
      </c>
      <c r="O13" s="22">
        <f>IF($A13="",0,MAX(0,MIN($D13,O$5+12)-MAX($C13,O$5)))</f>
        <v/>
      </c>
      <c r="P13" s="22">
        <f>IF($A13="",0,MAX(0,MIN($D13,P$5+12)-MAX($C13,P$5)))</f>
        <v/>
      </c>
      <c r="Q13" s="22">
        <f>IF($A13="",0,MAX(0,MIN($D13,Q$5+12)-MAX($C13,Q$5)))</f>
        <v/>
      </c>
      <c r="S13" s="19">
        <f>IF(OR($A13="",F13=0),0,IF(AND($E13&lt;=F$5+12,$D13=$E13),(Register!$F13-Register!$G13-0),IF($B13="RB",MIN(ROUND((Register!$F13-0)*Register!$J13*F13/12,2),(Register!$F13-Register!$G13-0)),MIN(ROUND((Register!$F13-Register!$G13)/(Register!$H13*12)*F13,2),(Register!$F13-Register!$G13-0)))))</f>
        <v/>
      </c>
      <c r="T13" s="19">
        <f>IF(OR($A13="",G13=0),0,IF(AND($E13&lt;=G$5+12,$D13=$E13),(Register!$F13-Register!$G13-SUM($S13:S13)),IF($B13="RB",MIN(ROUND((Register!$F13-SUM($S13:S13))*Register!$J13*G13/12,2),(Register!$F13-Register!$G13-SUM($S13:S13))),MIN(ROUND((Register!$F13-Register!$G13)/(Register!$H13*12)*G13,2),(Register!$F13-Register!$G13-SUM($S13:S13))))))</f>
        <v/>
      </c>
      <c r="U13" s="19">
        <f>IF(OR($A13="",H13=0),0,IF(AND($E13&lt;=H$5+12,$D13=$E13),(Register!$F13-Register!$G13-SUM($S13:T13)),IF($B13="RB",MIN(ROUND((Register!$F13-SUM($S13:T13))*Register!$J13*H13/12,2),(Register!$F13-Register!$G13-SUM($S13:T13))),MIN(ROUND((Register!$F13-Register!$G13)/(Register!$H13*12)*H13,2),(Register!$F13-Register!$G13-SUM($S13:T13))))))</f>
        <v/>
      </c>
      <c r="V13" s="19">
        <f>IF(OR($A13="",I13=0),0,IF(AND($E13&lt;=I$5+12,$D13=$E13),(Register!$F13-Register!$G13-SUM($S13:U13)),IF($B13="RB",MIN(ROUND((Register!$F13-SUM($S13:U13))*Register!$J13*I13/12,2),(Register!$F13-Register!$G13-SUM($S13:U13))),MIN(ROUND((Register!$F13-Register!$G13)/(Register!$H13*12)*I13,2),(Register!$F13-Register!$G13-SUM($S13:U13))))))</f>
        <v/>
      </c>
      <c r="W13" s="19">
        <f>IF(OR($A13="",J13=0),0,IF(AND($E13&lt;=J$5+12,$D13=$E13),(Register!$F13-Register!$G13-SUM($S13:V13)),IF($B13="RB",MIN(ROUND((Register!$F13-SUM($S13:V13))*Register!$J13*J13/12,2),(Register!$F13-Register!$G13-SUM($S13:V13))),MIN(ROUND((Register!$F13-Register!$G13)/(Register!$H13*12)*J13,2),(Register!$F13-Register!$G13-SUM($S13:V13))))))</f>
        <v/>
      </c>
      <c r="X13" s="19">
        <f>IF(OR($A13="",K13=0),0,IF(AND($E13&lt;=K$5+12,$D13=$E13),(Register!$F13-Register!$G13-SUM($S13:W13)),IF($B13="RB",MIN(ROUND((Register!$F13-SUM($S13:W13))*Register!$J13*K13/12,2),(Register!$F13-Register!$G13-SUM($S13:W13))),MIN(ROUND((Register!$F13-Register!$G13)/(Register!$H13*12)*K13,2),(Register!$F13-Register!$G13-SUM($S13:W13))))))</f>
        <v/>
      </c>
      <c r="Y13" s="19">
        <f>IF(OR($A13="",L13=0),0,IF(AND($E13&lt;=L$5+12,$D13=$E13),(Register!$F13-Register!$G13-SUM($S13:X13)),IF($B13="RB",MIN(ROUND((Register!$F13-SUM($S13:X13))*Register!$J13*L13/12,2),(Register!$F13-Register!$G13-SUM($S13:X13))),MIN(ROUND((Register!$F13-Register!$G13)/(Register!$H13*12)*L13,2),(Register!$F13-Register!$G13-SUM($S13:X13))))))</f>
        <v/>
      </c>
      <c r="Z13" s="19">
        <f>IF(OR($A13="",M13=0),0,IF(AND($E13&lt;=M$5+12,$D13=$E13),(Register!$F13-Register!$G13-SUM($S13:Y13)),IF($B13="RB",MIN(ROUND((Register!$F13-SUM($S13:Y13))*Register!$J13*M13/12,2),(Register!$F13-Register!$G13-SUM($S13:Y13))),MIN(ROUND((Register!$F13-Register!$G13)/(Register!$H13*12)*M13,2),(Register!$F13-Register!$G13-SUM($S13:Y13))))))</f>
        <v/>
      </c>
      <c r="AA13" s="19">
        <f>IF(OR($A13="",N13=0),0,IF(AND($E13&lt;=N$5+12,$D13=$E13),(Register!$F13-Register!$G13-SUM($S13:Z13)),IF($B13="RB",MIN(ROUND((Register!$F13-SUM($S13:Z13))*Register!$J13*N13/12,2),(Register!$F13-Register!$G13-SUM($S13:Z13))),MIN(ROUND((Register!$F13-Register!$G13)/(Register!$H13*12)*N13,2),(Register!$F13-Register!$G13-SUM($S13:Z13))))))</f>
        <v/>
      </c>
      <c r="AB13" s="19">
        <f>IF(OR($A13="",O13=0),0,IF(AND($E13&lt;=O$5+12,$D13=$E13),(Register!$F13-Register!$G13-SUM($S13:AA13)),IF($B13="RB",MIN(ROUND((Register!$F13-SUM($S13:AA13))*Register!$J13*O13/12,2),(Register!$F13-Register!$G13-SUM($S13:AA13))),MIN(ROUND((Register!$F13-Register!$G13)/(Register!$H13*12)*O13,2),(Register!$F13-Register!$G13-SUM($S13:AA13))))))</f>
        <v/>
      </c>
      <c r="AC13" s="19">
        <f>IF(OR($A13="",P13=0),0,IF(AND($E13&lt;=P$5+12,$D13=$E13),(Register!$F13-Register!$G13-SUM($S13:AB13)),IF($B13="RB",MIN(ROUND((Register!$F13-SUM($S13:AB13))*Register!$J13*P13/12,2),(Register!$F13-Register!$G13-SUM($S13:AB13))),MIN(ROUND((Register!$F13-Register!$G13)/(Register!$H13*12)*P13,2),(Register!$F13-Register!$G13-SUM($S13:AB13))))))</f>
        <v/>
      </c>
      <c r="AD13" s="19">
        <f>IF(OR($A13="",Q13=0),0,IF(AND($E13&lt;=Q$5+12,$D13=$E13),(Register!$F13-Register!$G13-SUM($S13:AC13)),IF($B13="RB",MIN(ROUND((Register!$F13-SUM($S13:AC13))*Register!$J13*Q13/12,2),(Register!$F13-Register!$G13-SUM($S13:AC13))),MIN(ROUND((Register!$F13-Register!$G13)/(Register!$H13*12)*Q13,2),(Register!$F13-Register!$G13-SUM($S13:AC13))))))</f>
        <v/>
      </c>
      <c r="AE13" s="19">
        <f>SUM(S13:AD13)</f>
        <v/>
      </c>
    </row>
    <row r="14">
      <c r="A14" s="6">
        <f>IF(Register!$A14="","",Register!$A14)</f>
        <v/>
      </c>
      <c r="B14" s="6">
        <f>IF($A14="","",Register!$I14)</f>
        <v/>
      </c>
      <c r="C14" s="22">
        <f>IF($A14="","",YEAR(Register!$E14)*12+MONTH(Register!$E14))</f>
        <v/>
      </c>
      <c r="D14" s="22">
        <f>IF($A14="","",IF(Register!$K14="",E14,MIN(E14,YEAR(Register!$K14)*12+MONTH(Register!$K14))))</f>
        <v/>
      </c>
      <c r="E14" s="22">
        <f>IF($A14="","",C14+ROUND(Register!$H14*12,0))</f>
        <v/>
      </c>
      <c r="F14" s="22">
        <f>IF($A14="",0,MAX(0,MIN($D14,F$5+12)-MAX($C14,F$5)))</f>
        <v/>
      </c>
      <c r="G14" s="22">
        <f>IF($A14="",0,MAX(0,MIN($D14,G$5+12)-MAX($C14,G$5)))</f>
        <v/>
      </c>
      <c r="H14" s="22">
        <f>IF($A14="",0,MAX(0,MIN($D14,H$5+12)-MAX($C14,H$5)))</f>
        <v/>
      </c>
      <c r="I14" s="22">
        <f>IF($A14="",0,MAX(0,MIN($D14,I$5+12)-MAX($C14,I$5)))</f>
        <v/>
      </c>
      <c r="J14" s="22">
        <f>IF($A14="",0,MAX(0,MIN($D14,J$5+12)-MAX($C14,J$5)))</f>
        <v/>
      </c>
      <c r="K14" s="22">
        <f>IF($A14="",0,MAX(0,MIN($D14,K$5+12)-MAX($C14,K$5)))</f>
        <v/>
      </c>
      <c r="L14" s="22">
        <f>IF($A14="",0,MAX(0,MIN($D14,L$5+12)-MAX($C14,L$5)))</f>
        <v/>
      </c>
      <c r="M14" s="22">
        <f>IF($A14="",0,MAX(0,MIN($D14,M$5+12)-MAX($C14,M$5)))</f>
        <v/>
      </c>
      <c r="N14" s="22">
        <f>IF($A14="",0,MAX(0,MIN($D14,N$5+12)-MAX($C14,N$5)))</f>
        <v/>
      </c>
      <c r="O14" s="22">
        <f>IF($A14="",0,MAX(0,MIN($D14,O$5+12)-MAX($C14,O$5)))</f>
        <v/>
      </c>
      <c r="P14" s="22">
        <f>IF($A14="",0,MAX(0,MIN($D14,P$5+12)-MAX($C14,P$5)))</f>
        <v/>
      </c>
      <c r="Q14" s="22">
        <f>IF($A14="",0,MAX(0,MIN($D14,Q$5+12)-MAX($C14,Q$5)))</f>
        <v/>
      </c>
      <c r="S14" s="19">
        <f>IF(OR($A14="",F14=0),0,IF(AND($E14&lt;=F$5+12,$D14=$E14),(Register!$F14-Register!$G14-0),IF($B14="RB",MIN(ROUND((Register!$F14-0)*Register!$J14*F14/12,2),(Register!$F14-Register!$G14-0)),MIN(ROUND((Register!$F14-Register!$G14)/(Register!$H14*12)*F14,2),(Register!$F14-Register!$G14-0)))))</f>
        <v/>
      </c>
      <c r="T14" s="19">
        <f>IF(OR($A14="",G14=0),0,IF(AND($E14&lt;=G$5+12,$D14=$E14),(Register!$F14-Register!$G14-SUM($S14:S14)),IF($B14="RB",MIN(ROUND((Register!$F14-SUM($S14:S14))*Register!$J14*G14/12,2),(Register!$F14-Register!$G14-SUM($S14:S14))),MIN(ROUND((Register!$F14-Register!$G14)/(Register!$H14*12)*G14,2),(Register!$F14-Register!$G14-SUM($S14:S14))))))</f>
        <v/>
      </c>
      <c r="U14" s="19">
        <f>IF(OR($A14="",H14=0),0,IF(AND($E14&lt;=H$5+12,$D14=$E14),(Register!$F14-Register!$G14-SUM($S14:T14)),IF($B14="RB",MIN(ROUND((Register!$F14-SUM($S14:T14))*Register!$J14*H14/12,2),(Register!$F14-Register!$G14-SUM($S14:T14))),MIN(ROUND((Register!$F14-Register!$G14)/(Register!$H14*12)*H14,2),(Register!$F14-Register!$G14-SUM($S14:T14))))))</f>
        <v/>
      </c>
      <c r="V14" s="19">
        <f>IF(OR($A14="",I14=0),0,IF(AND($E14&lt;=I$5+12,$D14=$E14),(Register!$F14-Register!$G14-SUM($S14:U14)),IF($B14="RB",MIN(ROUND((Register!$F14-SUM($S14:U14))*Register!$J14*I14/12,2),(Register!$F14-Register!$G14-SUM($S14:U14))),MIN(ROUND((Register!$F14-Register!$G14)/(Register!$H14*12)*I14,2),(Register!$F14-Register!$G14-SUM($S14:U14))))))</f>
        <v/>
      </c>
      <c r="W14" s="19">
        <f>IF(OR($A14="",J14=0),0,IF(AND($E14&lt;=J$5+12,$D14=$E14),(Register!$F14-Register!$G14-SUM($S14:V14)),IF($B14="RB",MIN(ROUND((Register!$F14-SUM($S14:V14))*Register!$J14*J14/12,2),(Register!$F14-Register!$G14-SUM($S14:V14))),MIN(ROUND((Register!$F14-Register!$G14)/(Register!$H14*12)*J14,2),(Register!$F14-Register!$G14-SUM($S14:V14))))))</f>
        <v/>
      </c>
      <c r="X14" s="19">
        <f>IF(OR($A14="",K14=0),0,IF(AND($E14&lt;=K$5+12,$D14=$E14),(Register!$F14-Register!$G14-SUM($S14:W14)),IF($B14="RB",MIN(ROUND((Register!$F14-SUM($S14:W14))*Register!$J14*K14/12,2),(Register!$F14-Register!$G14-SUM($S14:W14))),MIN(ROUND((Register!$F14-Register!$G14)/(Register!$H14*12)*K14,2),(Register!$F14-Register!$G14-SUM($S14:W14))))))</f>
        <v/>
      </c>
      <c r="Y14" s="19">
        <f>IF(OR($A14="",L14=0),0,IF(AND($E14&lt;=L$5+12,$D14=$E14),(Register!$F14-Register!$G14-SUM($S14:X14)),IF($B14="RB",MIN(ROUND((Register!$F14-SUM($S14:X14))*Register!$J14*L14/12,2),(Register!$F14-Register!$G14-SUM($S14:X14))),MIN(ROUND((Register!$F14-Register!$G14)/(Register!$H14*12)*L14,2),(Register!$F14-Register!$G14-SUM($S14:X14))))))</f>
        <v/>
      </c>
      <c r="Z14" s="19">
        <f>IF(OR($A14="",M14=0),0,IF(AND($E14&lt;=M$5+12,$D14=$E14),(Register!$F14-Register!$G14-SUM($S14:Y14)),IF($B14="RB",MIN(ROUND((Register!$F14-SUM($S14:Y14))*Register!$J14*M14/12,2),(Register!$F14-Register!$G14-SUM($S14:Y14))),MIN(ROUND((Register!$F14-Register!$G14)/(Register!$H14*12)*M14,2),(Register!$F14-Register!$G14-SUM($S14:Y14))))))</f>
        <v/>
      </c>
      <c r="AA14" s="19">
        <f>IF(OR($A14="",N14=0),0,IF(AND($E14&lt;=N$5+12,$D14=$E14),(Register!$F14-Register!$G14-SUM($S14:Z14)),IF($B14="RB",MIN(ROUND((Register!$F14-SUM($S14:Z14))*Register!$J14*N14/12,2),(Register!$F14-Register!$G14-SUM($S14:Z14))),MIN(ROUND((Register!$F14-Register!$G14)/(Register!$H14*12)*N14,2),(Register!$F14-Register!$G14-SUM($S14:Z14))))))</f>
        <v/>
      </c>
      <c r="AB14" s="19">
        <f>IF(OR($A14="",O14=0),0,IF(AND($E14&lt;=O$5+12,$D14=$E14),(Register!$F14-Register!$G14-SUM($S14:AA14)),IF($B14="RB",MIN(ROUND((Register!$F14-SUM($S14:AA14))*Register!$J14*O14/12,2),(Register!$F14-Register!$G14-SUM($S14:AA14))),MIN(ROUND((Register!$F14-Register!$G14)/(Register!$H14*12)*O14,2),(Register!$F14-Register!$G14-SUM($S14:AA14))))))</f>
        <v/>
      </c>
      <c r="AC14" s="19">
        <f>IF(OR($A14="",P14=0),0,IF(AND($E14&lt;=P$5+12,$D14=$E14),(Register!$F14-Register!$G14-SUM($S14:AB14)),IF($B14="RB",MIN(ROUND((Register!$F14-SUM($S14:AB14))*Register!$J14*P14/12,2),(Register!$F14-Register!$G14-SUM($S14:AB14))),MIN(ROUND((Register!$F14-Register!$G14)/(Register!$H14*12)*P14,2),(Register!$F14-Register!$G14-SUM($S14:AB14))))))</f>
        <v/>
      </c>
      <c r="AD14" s="19">
        <f>IF(OR($A14="",Q14=0),0,IF(AND($E14&lt;=Q$5+12,$D14=$E14),(Register!$F14-Register!$G14-SUM($S14:AC14)),IF($B14="RB",MIN(ROUND((Register!$F14-SUM($S14:AC14))*Register!$J14*Q14/12,2),(Register!$F14-Register!$G14-SUM($S14:AC14))),MIN(ROUND((Register!$F14-Register!$G14)/(Register!$H14*12)*Q14,2),(Register!$F14-Register!$G14-SUM($S14:AC14))))))</f>
        <v/>
      </c>
      <c r="AE14" s="19">
        <f>SUM(S14:AD14)</f>
        <v/>
      </c>
    </row>
    <row r="15">
      <c r="A15" s="6">
        <f>IF(Register!$A15="","",Register!$A15)</f>
        <v/>
      </c>
      <c r="B15" s="6">
        <f>IF($A15="","",Register!$I15)</f>
        <v/>
      </c>
      <c r="C15" s="22">
        <f>IF($A15="","",YEAR(Register!$E15)*12+MONTH(Register!$E15))</f>
        <v/>
      </c>
      <c r="D15" s="22">
        <f>IF($A15="","",IF(Register!$K15="",E15,MIN(E15,YEAR(Register!$K15)*12+MONTH(Register!$K15))))</f>
        <v/>
      </c>
      <c r="E15" s="22">
        <f>IF($A15="","",C15+ROUND(Register!$H15*12,0))</f>
        <v/>
      </c>
      <c r="F15" s="22">
        <f>IF($A15="",0,MAX(0,MIN($D15,F$5+12)-MAX($C15,F$5)))</f>
        <v/>
      </c>
      <c r="G15" s="22">
        <f>IF($A15="",0,MAX(0,MIN($D15,G$5+12)-MAX($C15,G$5)))</f>
        <v/>
      </c>
      <c r="H15" s="22">
        <f>IF($A15="",0,MAX(0,MIN($D15,H$5+12)-MAX($C15,H$5)))</f>
        <v/>
      </c>
      <c r="I15" s="22">
        <f>IF($A15="",0,MAX(0,MIN($D15,I$5+12)-MAX($C15,I$5)))</f>
        <v/>
      </c>
      <c r="J15" s="22">
        <f>IF($A15="",0,MAX(0,MIN($D15,J$5+12)-MAX($C15,J$5)))</f>
        <v/>
      </c>
      <c r="K15" s="22">
        <f>IF($A15="",0,MAX(0,MIN($D15,K$5+12)-MAX($C15,K$5)))</f>
        <v/>
      </c>
      <c r="L15" s="22">
        <f>IF($A15="",0,MAX(0,MIN($D15,L$5+12)-MAX($C15,L$5)))</f>
        <v/>
      </c>
      <c r="M15" s="22">
        <f>IF($A15="",0,MAX(0,MIN($D15,M$5+12)-MAX($C15,M$5)))</f>
        <v/>
      </c>
      <c r="N15" s="22">
        <f>IF($A15="",0,MAX(0,MIN($D15,N$5+12)-MAX($C15,N$5)))</f>
        <v/>
      </c>
      <c r="O15" s="22">
        <f>IF($A15="",0,MAX(0,MIN($D15,O$5+12)-MAX($C15,O$5)))</f>
        <v/>
      </c>
      <c r="P15" s="22">
        <f>IF($A15="",0,MAX(0,MIN($D15,P$5+12)-MAX($C15,P$5)))</f>
        <v/>
      </c>
      <c r="Q15" s="22">
        <f>IF($A15="",0,MAX(0,MIN($D15,Q$5+12)-MAX($C15,Q$5)))</f>
        <v/>
      </c>
      <c r="S15" s="19">
        <f>IF(OR($A15="",F15=0),0,IF(AND($E15&lt;=F$5+12,$D15=$E15),(Register!$F15-Register!$G15-0),IF($B15="RB",MIN(ROUND((Register!$F15-0)*Register!$J15*F15/12,2),(Register!$F15-Register!$G15-0)),MIN(ROUND((Register!$F15-Register!$G15)/(Register!$H15*12)*F15,2),(Register!$F15-Register!$G15-0)))))</f>
        <v/>
      </c>
      <c r="T15" s="19">
        <f>IF(OR($A15="",G15=0),0,IF(AND($E15&lt;=G$5+12,$D15=$E15),(Register!$F15-Register!$G15-SUM($S15:S15)),IF($B15="RB",MIN(ROUND((Register!$F15-SUM($S15:S15))*Register!$J15*G15/12,2),(Register!$F15-Register!$G15-SUM($S15:S15))),MIN(ROUND((Register!$F15-Register!$G15)/(Register!$H15*12)*G15,2),(Register!$F15-Register!$G15-SUM($S15:S15))))))</f>
        <v/>
      </c>
      <c r="U15" s="19">
        <f>IF(OR($A15="",H15=0),0,IF(AND($E15&lt;=H$5+12,$D15=$E15),(Register!$F15-Register!$G15-SUM($S15:T15)),IF($B15="RB",MIN(ROUND((Register!$F15-SUM($S15:T15))*Register!$J15*H15/12,2),(Register!$F15-Register!$G15-SUM($S15:T15))),MIN(ROUND((Register!$F15-Register!$G15)/(Register!$H15*12)*H15,2),(Register!$F15-Register!$G15-SUM($S15:T15))))))</f>
        <v/>
      </c>
      <c r="V15" s="19">
        <f>IF(OR($A15="",I15=0),0,IF(AND($E15&lt;=I$5+12,$D15=$E15),(Register!$F15-Register!$G15-SUM($S15:U15)),IF($B15="RB",MIN(ROUND((Register!$F15-SUM($S15:U15))*Register!$J15*I15/12,2),(Register!$F15-Register!$G15-SUM($S15:U15))),MIN(ROUND((Register!$F15-Register!$G15)/(Register!$H15*12)*I15,2),(Register!$F15-Register!$G15-SUM($S15:U15))))))</f>
        <v/>
      </c>
      <c r="W15" s="19">
        <f>IF(OR($A15="",J15=0),0,IF(AND($E15&lt;=J$5+12,$D15=$E15),(Register!$F15-Register!$G15-SUM($S15:V15)),IF($B15="RB",MIN(ROUND((Register!$F15-SUM($S15:V15))*Register!$J15*J15/12,2),(Register!$F15-Register!$G15-SUM($S15:V15))),MIN(ROUND((Register!$F15-Register!$G15)/(Register!$H15*12)*J15,2),(Register!$F15-Register!$G15-SUM($S15:V15))))))</f>
        <v/>
      </c>
      <c r="X15" s="19">
        <f>IF(OR($A15="",K15=0),0,IF(AND($E15&lt;=K$5+12,$D15=$E15),(Register!$F15-Register!$G15-SUM($S15:W15)),IF($B15="RB",MIN(ROUND((Register!$F15-SUM($S15:W15))*Register!$J15*K15/12,2),(Register!$F15-Register!$G15-SUM($S15:W15))),MIN(ROUND((Register!$F15-Register!$G15)/(Register!$H15*12)*K15,2),(Register!$F15-Register!$G15-SUM($S15:W15))))))</f>
        <v/>
      </c>
      <c r="Y15" s="19">
        <f>IF(OR($A15="",L15=0),0,IF(AND($E15&lt;=L$5+12,$D15=$E15),(Register!$F15-Register!$G15-SUM($S15:X15)),IF($B15="RB",MIN(ROUND((Register!$F15-SUM($S15:X15))*Register!$J15*L15/12,2),(Register!$F15-Register!$G15-SUM($S15:X15))),MIN(ROUND((Register!$F15-Register!$G15)/(Register!$H15*12)*L15,2),(Register!$F15-Register!$G15-SUM($S15:X15))))))</f>
        <v/>
      </c>
      <c r="Z15" s="19">
        <f>IF(OR($A15="",M15=0),0,IF(AND($E15&lt;=M$5+12,$D15=$E15),(Register!$F15-Register!$G15-SUM($S15:Y15)),IF($B15="RB",MIN(ROUND((Register!$F15-SUM($S15:Y15))*Register!$J15*M15/12,2),(Register!$F15-Register!$G15-SUM($S15:Y15))),MIN(ROUND((Register!$F15-Register!$G15)/(Register!$H15*12)*M15,2),(Register!$F15-Register!$G15-SUM($S15:Y15))))))</f>
        <v/>
      </c>
      <c r="AA15" s="19">
        <f>IF(OR($A15="",N15=0),0,IF(AND($E15&lt;=N$5+12,$D15=$E15),(Register!$F15-Register!$G15-SUM($S15:Z15)),IF($B15="RB",MIN(ROUND((Register!$F15-SUM($S15:Z15))*Register!$J15*N15/12,2),(Register!$F15-Register!$G15-SUM($S15:Z15))),MIN(ROUND((Register!$F15-Register!$G15)/(Register!$H15*12)*N15,2),(Register!$F15-Register!$G15-SUM($S15:Z15))))))</f>
        <v/>
      </c>
      <c r="AB15" s="19">
        <f>IF(OR($A15="",O15=0),0,IF(AND($E15&lt;=O$5+12,$D15=$E15),(Register!$F15-Register!$G15-SUM($S15:AA15)),IF($B15="RB",MIN(ROUND((Register!$F15-SUM($S15:AA15))*Register!$J15*O15/12,2),(Register!$F15-Register!$G15-SUM($S15:AA15))),MIN(ROUND((Register!$F15-Register!$G15)/(Register!$H15*12)*O15,2),(Register!$F15-Register!$G15-SUM($S15:AA15))))))</f>
        <v/>
      </c>
      <c r="AC15" s="19">
        <f>IF(OR($A15="",P15=0),0,IF(AND($E15&lt;=P$5+12,$D15=$E15),(Register!$F15-Register!$G15-SUM($S15:AB15)),IF($B15="RB",MIN(ROUND((Register!$F15-SUM($S15:AB15))*Register!$J15*P15/12,2),(Register!$F15-Register!$G15-SUM($S15:AB15))),MIN(ROUND((Register!$F15-Register!$G15)/(Register!$H15*12)*P15,2),(Register!$F15-Register!$G15-SUM($S15:AB15))))))</f>
        <v/>
      </c>
      <c r="AD15" s="19">
        <f>IF(OR($A15="",Q15=0),0,IF(AND($E15&lt;=Q$5+12,$D15=$E15),(Register!$F15-Register!$G15-SUM($S15:AC15)),IF($B15="RB",MIN(ROUND((Register!$F15-SUM($S15:AC15))*Register!$J15*Q15/12,2),(Register!$F15-Register!$G15-SUM($S15:AC15))),MIN(ROUND((Register!$F15-Register!$G15)/(Register!$H15*12)*Q15,2),(Register!$F15-Register!$G15-SUM($S15:AC15))))))</f>
        <v/>
      </c>
      <c r="AE15" s="19">
        <f>SUM(S15:AD15)</f>
        <v/>
      </c>
    </row>
    <row r="16">
      <c r="A16" s="6">
        <f>IF(Register!$A16="","",Register!$A16)</f>
        <v/>
      </c>
      <c r="B16" s="6">
        <f>IF($A16="","",Register!$I16)</f>
        <v/>
      </c>
      <c r="C16" s="22">
        <f>IF($A16="","",YEAR(Register!$E16)*12+MONTH(Register!$E16))</f>
        <v/>
      </c>
      <c r="D16" s="22">
        <f>IF($A16="","",IF(Register!$K16="",E16,MIN(E16,YEAR(Register!$K16)*12+MONTH(Register!$K16))))</f>
        <v/>
      </c>
      <c r="E16" s="22">
        <f>IF($A16="","",C16+ROUND(Register!$H16*12,0))</f>
        <v/>
      </c>
      <c r="F16" s="22">
        <f>IF($A16="",0,MAX(0,MIN($D16,F$5+12)-MAX($C16,F$5)))</f>
        <v/>
      </c>
      <c r="G16" s="22">
        <f>IF($A16="",0,MAX(0,MIN($D16,G$5+12)-MAX($C16,G$5)))</f>
        <v/>
      </c>
      <c r="H16" s="22">
        <f>IF($A16="",0,MAX(0,MIN($D16,H$5+12)-MAX($C16,H$5)))</f>
        <v/>
      </c>
      <c r="I16" s="22">
        <f>IF($A16="",0,MAX(0,MIN($D16,I$5+12)-MAX($C16,I$5)))</f>
        <v/>
      </c>
      <c r="J16" s="22">
        <f>IF($A16="",0,MAX(0,MIN($D16,J$5+12)-MAX($C16,J$5)))</f>
        <v/>
      </c>
      <c r="K16" s="22">
        <f>IF($A16="",0,MAX(0,MIN($D16,K$5+12)-MAX($C16,K$5)))</f>
        <v/>
      </c>
      <c r="L16" s="22">
        <f>IF($A16="",0,MAX(0,MIN($D16,L$5+12)-MAX($C16,L$5)))</f>
        <v/>
      </c>
      <c r="M16" s="22">
        <f>IF($A16="",0,MAX(0,MIN($D16,M$5+12)-MAX($C16,M$5)))</f>
        <v/>
      </c>
      <c r="N16" s="22">
        <f>IF($A16="",0,MAX(0,MIN($D16,N$5+12)-MAX($C16,N$5)))</f>
        <v/>
      </c>
      <c r="O16" s="22">
        <f>IF($A16="",0,MAX(0,MIN($D16,O$5+12)-MAX($C16,O$5)))</f>
        <v/>
      </c>
      <c r="P16" s="22">
        <f>IF($A16="",0,MAX(0,MIN($D16,P$5+12)-MAX($C16,P$5)))</f>
        <v/>
      </c>
      <c r="Q16" s="22">
        <f>IF($A16="",0,MAX(0,MIN($D16,Q$5+12)-MAX($C16,Q$5)))</f>
        <v/>
      </c>
      <c r="S16" s="19">
        <f>IF(OR($A16="",F16=0),0,IF(AND($E16&lt;=F$5+12,$D16=$E16),(Register!$F16-Register!$G16-0),IF($B16="RB",MIN(ROUND((Register!$F16-0)*Register!$J16*F16/12,2),(Register!$F16-Register!$G16-0)),MIN(ROUND((Register!$F16-Register!$G16)/(Register!$H16*12)*F16,2),(Register!$F16-Register!$G16-0)))))</f>
        <v/>
      </c>
      <c r="T16" s="19">
        <f>IF(OR($A16="",G16=0),0,IF(AND($E16&lt;=G$5+12,$D16=$E16),(Register!$F16-Register!$G16-SUM($S16:S16)),IF($B16="RB",MIN(ROUND((Register!$F16-SUM($S16:S16))*Register!$J16*G16/12,2),(Register!$F16-Register!$G16-SUM($S16:S16))),MIN(ROUND((Register!$F16-Register!$G16)/(Register!$H16*12)*G16,2),(Register!$F16-Register!$G16-SUM($S16:S16))))))</f>
        <v/>
      </c>
      <c r="U16" s="19">
        <f>IF(OR($A16="",H16=0),0,IF(AND($E16&lt;=H$5+12,$D16=$E16),(Register!$F16-Register!$G16-SUM($S16:T16)),IF($B16="RB",MIN(ROUND((Register!$F16-SUM($S16:T16))*Register!$J16*H16/12,2),(Register!$F16-Register!$G16-SUM($S16:T16))),MIN(ROUND((Register!$F16-Register!$G16)/(Register!$H16*12)*H16,2),(Register!$F16-Register!$G16-SUM($S16:T16))))))</f>
        <v/>
      </c>
      <c r="V16" s="19">
        <f>IF(OR($A16="",I16=0),0,IF(AND($E16&lt;=I$5+12,$D16=$E16),(Register!$F16-Register!$G16-SUM($S16:U16)),IF($B16="RB",MIN(ROUND((Register!$F16-SUM($S16:U16))*Register!$J16*I16/12,2),(Register!$F16-Register!$G16-SUM($S16:U16))),MIN(ROUND((Register!$F16-Register!$G16)/(Register!$H16*12)*I16,2),(Register!$F16-Register!$G16-SUM($S16:U16))))))</f>
        <v/>
      </c>
      <c r="W16" s="19">
        <f>IF(OR($A16="",J16=0),0,IF(AND($E16&lt;=J$5+12,$D16=$E16),(Register!$F16-Register!$G16-SUM($S16:V16)),IF($B16="RB",MIN(ROUND((Register!$F16-SUM($S16:V16))*Register!$J16*J16/12,2),(Register!$F16-Register!$G16-SUM($S16:V16))),MIN(ROUND((Register!$F16-Register!$G16)/(Register!$H16*12)*J16,2),(Register!$F16-Register!$G16-SUM($S16:V16))))))</f>
        <v/>
      </c>
      <c r="X16" s="19">
        <f>IF(OR($A16="",K16=0),0,IF(AND($E16&lt;=K$5+12,$D16=$E16),(Register!$F16-Register!$G16-SUM($S16:W16)),IF($B16="RB",MIN(ROUND((Register!$F16-SUM($S16:W16))*Register!$J16*K16/12,2),(Register!$F16-Register!$G16-SUM($S16:W16))),MIN(ROUND((Register!$F16-Register!$G16)/(Register!$H16*12)*K16,2),(Register!$F16-Register!$G16-SUM($S16:W16))))))</f>
        <v/>
      </c>
      <c r="Y16" s="19">
        <f>IF(OR($A16="",L16=0),0,IF(AND($E16&lt;=L$5+12,$D16=$E16),(Register!$F16-Register!$G16-SUM($S16:X16)),IF($B16="RB",MIN(ROUND((Register!$F16-SUM($S16:X16))*Register!$J16*L16/12,2),(Register!$F16-Register!$G16-SUM($S16:X16))),MIN(ROUND((Register!$F16-Register!$G16)/(Register!$H16*12)*L16,2),(Register!$F16-Register!$G16-SUM($S16:X16))))))</f>
        <v/>
      </c>
      <c r="Z16" s="19">
        <f>IF(OR($A16="",M16=0),0,IF(AND($E16&lt;=M$5+12,$D16=$E16),(Register!$F16-Register!$G16-SUM($S16:Y16)),IF($B16="RB",MIN(ROUND((Register!$F16-SUM($S16:Y16))*Register!$J16*M16/12,2),(Register!$F16-Register!$G16-SUM($S16:Y16))),MIN(ROUND((Register!$F16-Register!$G16)/(Register!$H16*12)*M16,2),(Register!$F16-Register!$G16-SUM($S16:Y16))))))</f>
        <v/>
      </c>
      <c r="AA16" s="19">
        <f>IF(OR($A16="",N16=0),0,IF(AND($E16&lt;=N$5+12,$D16=$E16),(Register!$F16-Register!$G16-SUM($S16:Z16)),IF($B16="RB",MIN(ROUND((Register!$F16-SUM($S16:Z16))*Register!$J16*N16/12,2),(Register!$F16-Register!$G16-SUM($S16:Z16))),MIN(ROUND((Register!$F16-Register!$G16)/(Register!$H16*12)*N16,2),(Register!$F16-Register!$G16-SUM($S16:Z16))))))</f>
        <v/>
      </c>
      <c r="AB16" s="19">
        <f>IF(OR($A16="",O16=0),0,IF(AND($E16&lt;=O$5+12,$D16=$E16),(Register!$F16-Register!$G16-SUM($S16:AA16)),IF($B16="RB",MIN(ROUND((Register!$F16-SUM($S16:AA16))*Register!$J16*O16/12,2),(Register!$F16-Register!$G16-SUM($S16:AA16))),MIN(ROUND((Register!$F16-Register!$G16)/(Register!$H16*12)*O16,2),(Register!$F16-Register!$G16-SUM($S16:AA16))))))</f>
        <v/>
      </c>
      <c r="AC16" s="19">
        <f>IF(OR($A16="",P16=0),0,IF(AND($E16&lt;=P$5+12,$D16=$E16),(Register!$F16-Register!$G16-SUM($S16:AB16)),IF($B16="RB",MIN(ROUND((Register!$F16-SUM($S16:AB16))*Register!$J16*P16/12,2),(Register!$F16-Register!$G16-SUM($S16:AB16))),MIN(ROUND((Register!$F16-Register!$G16)/(Register!$H16*12)*P16,2),(Register!$F16-Register!$G16-SUM($S16:AB16))))))</f>
        <v/>
      </c>
      <c r="AD16" s="19">
        <f>IF(OR($A16="",Q16=0),0,IF(AND($E16&lt;=Q$5+12,$D16=$E16),(Register!$F16-Register!$G16-SUM($S16:AC16)),IF($B16="RB",MIN(ROUND((Register!$F16-SUM($S16:AC16))*Register!$J16*Q16/12,2),(Register!$F16-Register!$G16-SUM($S16:AC16))),MIN(ROUND((Register!$F16-Register!$G16)/(Register!$H16*12)*Q16,2),(Register!$F16-Register!$G16-SUM($S16:AC16))))))</f>
        <v/>
      </c>
      <c r="AE16" s="19">
        <f>SUM(S16:AD16)</f>
        <v/>
      </c>
    </row>
    <row r="17">
      <c r="A17" s="6">
        <f>IF(Register!$A17="","",Register!$A17)</f>
        <v/>
      </c>
      <c r="B17" s="6">
        <f>IF($A17="","",Register!$I17)</f>
        <v/>
      </c>
      <c r="C17" s="22">
        <f>IF($A17="","",YEAR(Register!$E17)*12+MONTH(Register!$E17))</f>
        <v/>
      </c>
      <c r="D17" s="22">
        <f>IF($A17="","",IF(Register!$K17="",E17,MIN(E17,YEAR(Register!$K17)*12+MONTH(Register!$K17))))</f>
        <v/>
      </c>
      <c r="E17" s="22">
        <f>IF($A17="","",C17+ROUND(Register!$H17*12,0))</f>
        <v/>
      </c>
      <c r="F17" s="22">
        <f>IF($A17="",0,MAX(0,MIN($D17,F$5+12)-MAX($C17,F$5)))</f>
        <v/>
      </c>
      <c r="G17" s="22">
        <f>IF($A17="",0,MAX(0,MIN($D17,G$5+12)-MAX($C17,G$5)))</f>
        <v/>
      </c>
      <c r="H17" s="22">
        <f>IF($A17="",0,MAX(0,MIN($D17,H$5+12)-MAX($C17,H$5)))</f>
        <v/>
      </c>
      <c r="I17" s="22">
        <f>IF($A17="",0,MAX(0,MIN($D17,I$5+12)-MAX($C17,I$5)))</f>
        <v/>
      </c>
      <c r="J17" s="22">
        <f>IF($A17="",0,MAX(0,MIN($D17,J$5+12)-MAX($C17,J$5)))</f>
        <v/>
      </c>
      <c r="K17" s="22">
        <f>IF($A17="",0,MAX(0,MIN($D17,K$5+12)-MAX($C17,K$5)))</f>
        <v/>
      </c>
      <c r="L17" s="22">
        <f>IF($A17="",0,MAX(0,MIN($D17,L$5+12)-MAX($C17,L$5)))</f>
        <v/>
      </c>
      <c r="M17" s="22">
        <f>IF($A17="",0,MAX(0,MIN($D17,M$5+12)-MAX($C17,M$5)))</f>
        <v/>
      </c>
      <c r="N17" s="22">
        <f>IF($A17="",0,MAX(0,MIN($D17,N$5+12)-MAX($C17,N$5)))</f>
        <v/>
      </c>
      <c r="O17" s="22">
        <f>IF($A17="",0,MAX(0,MIN($D17,O$5+12)-MAX($C17,O$5)))</f>
        <v/>
      </c>
      <c r="P17" s="22">
        <f>IF($A17="",0,MAX(0,MIN($D17,P$5+12)-MAX($C17,P$5)))</f>
        <v/>
      </c>
      <c r="Q17" s="22">
        <f>IF($A17="",0,MAX(0,MIN($D17,Q$5+12)-MAX($C17,Q$5)))</f>
        <v/>
      </c>
      <c r="S17" s="19">
        <f>IF(OR($A17="",F17=0),0,IF(AND($E17&lt;=F$5+12,$D17=$E17),(Register!$F17-Register!$G17-0),IF($B17="RB",MIN(ROUND((Register!$F17-0)*Register!$J17*F17/12,2),(Register!$F17-Register!$G17-0)),MIN(ROUND((Register!$F17-Register!$G17)/(Register!$H17*12)*F17,2),(Register!$F17-Register!$G17-0)))))</f>
        <v/>
      </c>
      <c r="T17" s="19">
        <f>IF(OR($A17="",G17=0),0,IF(AND($E17&lt;=G$5+12,$D17=$E17),(Register!$F17-Register!$G17-SUM($S17:S17)),IF($B17="RB",MIN(ROUND((Register!$F17-SUM($S17:S17))*Register!$J17*G17/12,2),(Register!$F17-Register!$G17-SUM($S17:S17))),MIN(ROUND((Register!$F17-Register!$G17)/(Register!$H17*12)*G17,2),(Register!$F17-Register!$G17-SUM($S17:S17))))))</f>
        <v/>
      </c>
      <c r="U17" s="19">
        <f>IF(OR($A17="",H17=0),0,IF(AND($E17&lt;=H$5+12,$D17=$E17),(Register!$F17-Register!$G17-SUM($S17:T17)),IF($B17="RB",MIN(ROUND((Register!$F17-SUM($S17:T17))*Register!$J17*H17/12,2),(Register!$F17-Register!$G17-SUM($S17:T17))),MIN(ROUND((Register!$F17-Register!$G17)/(Register!$H17*12)*H17,2),(Register!$F17-Register!$G17-SUM($S17:T17))))))</f>
        <v/>
      </c>
      <c r="V17" s="19">
        <f>IF(OR($A17="",I17=0),0,IF(AND($E17&lt;=I$5+12,$D17=$E17),(Register!$F17-Register!$G17-SUM($S17:U17)),IF($B17="RB",MIN(ROUND((Register!$F17-SUM($S17:U17))*Register!$J17*I17/12,2),(Register!$F17-Register!$G17-SUM($S17:U17))),MIN(ROUND((Register!$F17-Register!$G17)/(Register!$H17*12)*I17,2),(Register!$F17-Register!$G17-SUM($S17:U17))))))</f>
        <v/>
      </c>
      <c r="W17" s="19">
        <f>IF(OR($A17="",J17=0),0,IF(AND($E17&lt;=J$5+12,$D17=$E17),(Register!$F17-Register!$G17-SUM($S17:V17)),IF($B17="RB",MIN(ROUND((Register!$F17-SUM($S17:V17))*Register!$J17*J17/12,2),(Register!$F17-Register!$G17-SUM($S17:V17))),MIN(ROUND((Register!$F17-Register!$G17)/(Register!$H17*12)*J17,2),(Register!$F17-Register!$G17-SUM($S17:V17))))))</f>
        <v/>
      </c>
      <c r="X17" s="19">
        <f>IF(OR($A17="",K17=0),0,IF(AND($E17&lt;=K$5+12,$D17=$E17),(Register!$F17-Register!$G17-SUM($S17:W17)),IF($B17="RB",MIN(ROUND((Register!$F17-SUM($S17:W17))*Register!$J17*K17/12,2),(Register!$F17-Register!$G17-SUM($S17:W17))),MIN(ROUND((Register!$F17-Register!$G17)/(Register!$H17*12)*K17,2),(Register!$F17-Register!$G17-SUM($S17:W17))))))</f>
        <v/>
      </c>
      <c r="Y17" s="19">
        <f>IF(OR($A17="",L17=0),0,IF(AND($E17&lt;=L$5+12,$D17=$E17),(Register!$F17-Register!$G17-SUM($S17:X17)),IF($B17="RB",MIN(ROUND((Register!$F17-SUM($S17:X17))*Register!$J17*L17/12,2),(Register!$F17-Register!$G17-SUM($S17:X17))),MIN(ROUND((Register!$F17-Register!$G17)/(Register!$H17*12)*L17,2),(Register!$F17-Register!$G17-SUM($S17:X17))))))</f>
        <v/>
      </c>
      <c r="Z17" s="19">
        <f>IF(OR($A17="",M17=0),0,IF(AND($E17&lt;=M$5+12,$D17=$E17),(Register!$F17-Register!$G17-SUM($S17:Y17)),IF($B17="RB",MIN(ROUND((Register!$F17-SUM($S17:Y17))*Register!$J17*M17/12,2),(Register!$F17-Register!$G17-SUM($S17:Y17))),MIN(ROUND((Register!$F17-Register!$G17)/(Register!$H17*12)*M17,2),(Register!$F17-Register!$G17-SUM($S17:Y17))))))</f>
        <v/>
      </c>
      <c r="AA17" s="19">
        <f>IF(OR($A17="",N17=0),0,IF(AND($E17&lt;=N$5+12,$D17=$E17),(Register!$F17-Register!$G17-SUM($S17:Z17)),IF($B17="RB",MIN(ROUND((Register!$F17-SUM($S17:Z17))*Register!$J17*N17/12,2),(Register!$F17-Register!$G17-SUM($S17:Z17))),MIN(ROUND((Register!$F17-Register!$G17)/(Register!$H17*12)*N17,2),(Register!$F17-Register!$G17-SUM($S17:Z17))))))</f>
        <v/>
      </c>
      <c r="AB17" s="19">
        <f>IF(OR($A17="",O17=0),0,IF(AND($E17&lt;=O$5+12,$D17=$E17),(Register!$F17-Register!$G17-SUM($S17:AA17)),IF($B17="RB",MIN(ROUND((Register!$F17-SUM($S17:AA17))*Register!$J17*O17/12,2),(Register!$F17-Register!$G17-SUM($S17:AA17))),MIN(ROUND((Register!$F17-Register!$G17)/(Register!$H17*12)*O17,2),(Register!$F17-Register!$G17-SUM($S17:AA17))))))</f>
        <v/>
      </c>
      <c r="AC17" s="19">
        <f>IF(OR($A17="",P17=0),0,IF(AND($E17&lt;=P$5+12,$D17=$E17),(Register!$F17-Register!$G17-SUM($S17:AB17)),IF($B17="RB",MIN(ROUND((Register!$F17-SUM($S17:AB17))*Register!$J17*P17/12,2),(Register!$F17-Register!$G17-SUM($S17:AB17))),MIN(ROUND((Register!$F17-Register!$G17)/(Register!$H17*12)*P17,2),(Register!$F17-Register!$G17-SUM($S17:AB17))))))</f>
        <v/>
      </c>
      <c r="AD17" s="19">
        <f>IF(OR($A17="",Q17=0),0,IF(AND($E17&lt;=Q$5+12,$D17=$E17),(Register!$F17-Register!$G17-SUM($S17:AC17)),IF($B17="RB",MIN(ROUND((Register!$F17-SUM($S17:AC17))*Register!$J17*Q17/12,2),(Register!$F17-Register!$G17-SUM($S17:AC17))),MIN(ROUND((Register!$F17-Register!$G17)/(Register!$H17*12)*Q17,2),(Register!$F17-Register!$G17-SUM($S17:AC17))))))</f>
        <v/>
      </c>
      <c r="AE17" s="19">
        <f>SUM(S17:AD17)</f>
        <v/>
      </c>
    </row>
    <row r="18">
      <c r="A18" s="6">
        <f>IF(Register!$A18="","",Register!$A18)</f>
        <v/>
      </c>
      <c r="B18" s="6">
        <f>IF($A18="","",Register!$I18)</f>
        <v/>
      </c>
      <c r="C18" s="22">
        <f>IF($A18="","",YEAR(Register!$E18)*12+MONTH(Register!$E18))</f>
        <v/>
      </c>
      <c r="D18" s="22">
        <f>IF($A18="","",IF(Register!$K18="",E18,MIN(E18,YEAR(Register!$K18)*12+MONTH(Register!$K18))))</f>
        <v/>
      </c>
      <c r="E18" s="22">
        <f>IF($A18="","",C18+ROUND(Register!$H18*12,0))</f>
        <v/>
      </c>
      <c r="F18" s="22">
        <f>IF($A18="",0,MAX(0,MIN($D18,F$5+12)-MAX($C18,F$5)))</f>
        <v/>
      </c>
      <c r="G18" s="22">
        <f>IF($A18="",0,MAX(0,MIN($D18,G$5+12)-MAX($C18,G$5)))</f>
        <v/>
      </c>
      <c r="H18" s="22">
        <f>IF($A18="",0,MAX(0,MIN($D18,H$5+12)-MAX($C18,H$5)))</f>
        <v/>
      </c>
      <c r="I18" s="22">
        <f>IF($A18="",0,MAX(0,MIN($D18,I$5+12)-MAX($C18,I$5)))</f>
        <v/>
      </c>
      <c r="J18" s="22">
        <f>IF($A18="",0,MAX(0,MIN($D18,J$5+12)-MAX($C18,J$5)))</f>
        <v/>
      </c>
      <c r="K18" s="22">
        <f>IF($A18="",0,MAX(0,MIN($D18,K$5+12)-MAX($C18,K$5)))</f>
        <v/>
      </c>
      <c r="L18" s="22">
        <f>IF($A18="",0,MAX(0,MIN($D18,L$5+12)-MAX($C18,L$5)))</f>
        <v/>
      </c>
      <c r="M18" s="22">
        <f>IF($A18="",0,MAX(0,MIN($D18,M$5+12)-MAX($C18,M$5)))</f>
        <v/>
      </c>
      <c r="N18" s="22">
        <f>IF($A18="",0,MAX(0,MIN($D18,N$5+12)-MAX($C18,N$5)))</f>
        <v/>
      </c>
      <c r="O18" s="22">
        <f>IF($A18="",0,MAX(0,MIN($D18,O$5+12)-MAX($C18,O$5)))</f>
        <v/>
      </c>
      <c r="P18" s="22">
        <f>IF($A18="",0,MAX(0,MIN($D18,P$5+12)-MAX($C18,P$5)))</f>
        <v/>
      </c>
      <c r="Q18" s="22">
        <f>IF($A18="",0,MAX(0,MIN($D18,Q$5+12)-MAX($C18,Q$5)))</f>
        <v/>
      </c>
      <c r="S18" s="19">
        <f>IF(OR($A18="",F18=0),0,IF(AND($E18&lt;=F$5+12,$D18=$E18),(Register!$F18-Register!$G18-0),IF($B18="RB",MIN(ROUND((Register!$F18-0)*Register!$J18*F18/12,2),(Register!$F18-Register!$G18-0)),MIN(ROUND((Register!$F18-Register!$G18)/(Register!$H18*12)*F18,2),(Register!$F18-Register!$G18-0)))))</f>
        <v/>
      </c>
      <c r="T18" s="19">
        <f>IF(OR($A18="",G18=0),0,IF(AND($E18&lt;=G$5+12,$D18=$E18),(Register!$F18-Register!$G18-SUM($S18:S18)),IF($B18="RB",MIN(ROUND((Register!$F18-SUM($S18:S18))*Register!$J18*G18/12,2),(Register!$F18-Register!$G18-SUM($S18:S18))),MIN(ROUND((Register!$F18-Register!$G18)/(Register!$H18*12)*G18,2),(Register!$F18-Register!$G18-SUM($S18:S18))))))</f>
        <v/>
      </c>
      <c r="U18" s="19">
        <f>IF(OR($A18="",H18=0),0,IF(AND($E18&lt;=H$5+12,$D18=$E18),(Register!$F18-Register!$G18-SUM($S18:T18)),IF($B18="RB",MIN(ROUND((Register!$F18-SUM($S18:T18))*Register!$J18*H18/12,2),(Register!$F18-Register!$G18-SUM($S18:T18))),MIN(ROUND((Register!$F18-Register!$G18)/(Register!$H18*12)*H18,2),(Register!$F18-Register!$G18-SUM($S18:T18))))))</f>
        <v/>
      </c>
      <c r="V18" s="19">
        <f>IF(OR($A18="",I18=0),0,IF(AND($E18&lt;=I$5+12,$D18=$E18),(Register!$F18-Register!$G18-SUM($S18:U18)),IF($B18="RB",MIN(ROUND((Register!$F18-SUM($S18:U18))*Register!$J18*I18/12,2),(Register!$F18-Register!$G18-SUM($S18:U18))),MIN(ROUND((Register!$F18-Register!$G18)/(Register!$H18*12)*I18,2),(Register!$F18-Register!$G18-SUM($S18:U18))))))</f>
        <v/>
      </c>
      <c r="W18" s="19">
        <f>IF(OR($A18="",J18=0),0,IF(AND($E18&lt;=J$5+12,$D18=$E18),(Register!$F18-Register!$G18-SUM($S18:V18)),IF($B18="RB",MIN(ROUND((Register!$F18-SUM($S18:V18))*Register!$J18*J18/12,2),(Register!$F18-Register!$G18-SUM($S18:V18))),MIN(ROUND((Register!$F18-Register!$G18)/(Register!$H18*12)*J18,2),(Register!$F18-Register!$G18-SUM($S18:V18))))))</f>
        <v/>
      </c>
      <c r="X18" s="19">
        <f>IF(OR($A18="",K18=0),0,IF(AND($E18&lt;=K$5+12,$D18=$E18),(Register!$F18-Register!$G18-SUM($S18:W18)),IF($B18="RB",MIN(ROUND((Register!$F18-SUM($S18:W18))*Register!$J18*K18/12,2),(Register!$F18-Register!$G18-SUM($S18:W18))),MIN(ROUND((Register!$F18-Register!$G18)/(Register!$H18*12)*K18,2),(Register!$F18-Register!$G18-SUM($S18:W18))))))</f>
        <v/>
      </c>
      <c r="Y18" s="19">
        <f>IF(OR($A18="",L18=0),0,IF(AND($E18&lt;=L$5+12,$D18=$E18),(Register!$F18-Register!$G18-SUM($S18:X18)),IF($B18="RB",MIN(ROUND((Register!$F18-SUM($S18:X18))*Register!$J18*L18/12,2),(Register!$F18-Register!$G18-SUM($S18:X18))),MIN(ROUND((Register!$F18-Register!$G18)/(Register!$H18*12)*L18,2),(Register!$F18-Register!$G18-SUM($S18:X18))))))</f>
        <v/>
      </c>
      <c r="Z18" s="19">
        <f>IF(OR($A18="",M18=0),0,IF(AND($E18&lt;=M$5+12,$D18=$E18),(Register!$F18-Register!$G18-SUM($S18:Y18)),IF($B18="RB",MIN(ROUND((Register!$F18-SUM($S18:Y18))*Register!$J18*M18/12,2),(Register!$F18-Register!$G18-SUM($S18:Y18))),MIN(ROUND((Register!$F18-Register!$G18)/(Register!$H18*12)*M18,2),(Register!$F18-Register!$G18-SUM($S18:Y18))))))</f>
        <v/>
      </c>
      <c r="AA18" s="19">
        <f>IF(OR($A18="",N18=0),0,IF(AND($E18&lt;=N$5+12,$D18=$E18),(Register!$F18-Register!$G18-SUM($S18:Z18)),IF($B18="RB",MIN(ROUND((Register!$F18-SUM($S18:Z18))*Register!$J18*N18/12,2),(Register!$F18-Register!$G18-SUM($S18:Z18))),MIN(ROUND((Register!$F18-Register!$G18)/(Register!$H18*12)*N18,2),(Register!$F18-Register!$G18-SUM($S18:Z18))))))</f>
        <v/>
      </c>
      <c r="AB18" s="19">
        <f>IF(OR($A18="",O18=0),0,IF(AND($E18&lt;=O$5+12,$D18=$E18),(Register!$F18-Register!$G18-SUM($S18:AA18)),IF($B18="RB",MIN(ROUND((Register!$F18-SUM($S18:AA18))*Register!$J18*O18/12,2),(Register!$F18-Register!$G18-SUM($S18:AA18))),MIN(ROUND((Register!$F18-Register!$G18)/(Register!$H18*12)*O18,2),(Register!$F18-Register!$G18-SUM($S18:AA18))))))</f>
        <v/>
      </c>
      <c r="AC18" s="19">
        <f>IF(OR($A18="",P18=0),0,IF(AND($E18&lt;=P$5+12,$D18=$E18),(Register!$F18-Register!$G18-SUM($S18:AB18)),IF($B18="RB",MIN(ROUND((Register!$F18-SUM($S18:AB18))*Register!$J18*P18/12,2),(Register!$F18-Register!$G18-SUM($S18:AB18))),MIN(ROUND((Register!$F18-Register!$G18)/(Register!$H18*12)*P18,2),(Register!$F18-Register!$G18-SUM($S18:AB18))))))</f>
        <v/>
      </c>
      <c r="AD18" s="19">
        <f>IF(OR($A18="",Q18=0),0,IF(AND($E18&lt;=Q$5+12,$D18=$E18),(Register!$F18-Register!$G18-SUM($S18:AC18)),IF($B18="RB",MIN(ROUND((Register!$F18-SUM($S18:AC18))*Register!$J18*Q18/12,2),(Register!$F18-Register!$G18-SUM($S18:AC18))),MIN(ROUND((Register!$F18-Register!$G18)/(Register!$H18*12)*Q18,2),(Register!$F18-Register!$G18-SUM($S18:AC18))))))</f>
        <v/>
      </c>
      <c r="AE18" s="19">
        <f>SUM(S18:AD18)</f>
        <v/>
      </c>
    </row>
    <row r="19">
      <c r="A19" s="6">
        <f>IF(Register!$A19="","",Register!$A19)</f>
        <v/>
      </c>
      <c r="B19" s="6">
        <f>IF($A19="","",Register!$I19)</f>
        <v/>
      </c>
      <c r="C19" s="22">
        <f>IF($A19="","",YEAR(Register!$E19)*12+MONTH(Register!$E19))</f>
        <v/>
      </c>
      <c r="D19" s="22">
        <f>IF($A19="","",IF(Register!$K19="",E19,MIN(E19,YEAR(Register!$K19)*12+MONTH(Register!$K19))))</f>
        <v/>
      </c>
      <c r="E19" s="22">
        <f>IF($A19="","",C19+ROUND(Register!$H19*12,0))</f>
        <v/>
      </c>
      <c r="F19" s="22">
        <f>IF($A19="",0,MAX(0,MIN($D19,F$5+12)-MAX($C19,F$5)))</f>
        <v/>
      </c>
      <c r="G19" s="22">
        <f>IF($A19="",0,MAX(0,MIN($D19,G$5+12)-MAX($C19,G$5)))</f>
        <v/>
      </c>
      <c r="H19" s="22">
        <f>IF($A19="",0,MAX(0,MIN($D19,H$5+12)-MAX($C19,H$5)))</f>
        <v/>
      </c>
      <c r="I19" s="22">
        <f>IF($A19="",0,MAX(0,MIN($D19,I$5+12)-MAX($C19,I$5)))</f>
        <v/>
      </c>
      <c r="J19" s="22">
        <f>IF($A19="",0,MAX(0,MIN($D19,J$5+12)-MAX($C19,J$5)))</f>
        <v/>
      </c>
      <c r="K19" s="22">
        <f>IF($A19="",0,MAX(0,MIN($D19,K$5+12)-MAX($C19,K$5)))</f>
        <v/>
      </c>
      <c r="L19" s="22">
        <f>IF($A19="",0,MAX(0,MIN($D19,L$5+12)-MAX($C19,L$5)))</f>
        <v/>
      </c>
      <c r="M19" s="22">
        <f>IF($A19="",0,MAX(0,MIN($D19,M$5+12)-MAX($C19,M$5)))</f>
        <v/>
      </c>
      <c r="N19" s="22">
        <f>IF($A19="",0,MAX(0,MIN($D19,N$5+12)-MAX($C19,N$5)))</f>
        <v/>
      </c>
      <c r="O19" s="22">
        <f>IF($A19="",0,MAX(0,MIN($D19,O$5+12)-MAX($C19,O$5)))</f>
        <v/>
      </c>
      <c r="P19" s="22">
        <f>IF($A19="",0,MAX(0,MIN($D19,P$5+12)-MAX($C19,P$5)))</f>
        <v/>
      </c>
      <c r="Q19" s="22">
        <f>IF($A19="",0,MAX(0,MIN($D19,Q$5+12)-MAX($C19,Q$5)))</f>
        <v/>
      </c>
      <c r="S19" s="19">
        <f>IF(OR($A19="",F19=0),0,IF(AND($E19&lt;=F$5+12,$D19=$E19),(Register!$F19-Register!$G19-0),IF($B19="RB",MIN(ROUND((Register!$F19-0)*Register!$J19*F19/12,2),(Register!$F19-Register!$G19-0)),MIN(ROUND((Register!$F19-Register!$G19)/(Register!$H19*12)*F19,2),(Register!$F19-Register!$G19-0)))))</f>
        <v/>
      </c>
      <c r="T19" s="19">
        <f>IF(OR($A19="",G19=0),0,IF(AND($E19&lt;=G$5+12,$D19=$E19),(Register!$F19-Register!$G19-SUM($S19:S19)),IF($B19="RB",MIN(ROUND((Register!$F19-SUM($S19:S19))*Register!$J19*G19/12,2),(Register!$F19-Register!$G19-SUM($S19:S19))),MIN(ROUND((Register!$F19-Register!$G19)/(Register!$H19*12)*G19,2),(Register!$F19-Register!$G19-SUM($S19:S19))))))</f>
        <v/>
      </c>
      <c r="U19" s="19">
        <f>IF(OR($A19="",H19=0),0,IF(AND($E19&lt;=H$5+12,$D19=$E19),(Register!$F19-Register!$G19-SUM($S19:T19)),IF($B19="RB",MIN(ROUND((Register!$F19-SUM($S19:T19))*Register!$J19*H19/12,2),(Register!$F19-Register!$G19-SUM($S19:T19))),MIN(ROUND((Register!$F19-Register!$G19)/(Register!$H19*12)*H19,2),(Register!$F19-Register!$G19-SUM($S19:T19))))))</f>
        <v/>
      </c>
      <c r="V19" s="19">
        <f>IF(OR($A19="",I19=0),0,IF(AND($E19&lt;=I$5+12,$D19=$E19),(Register!$F19-Register!$G19-SUM($S19:U19)),IF($B19="RB",MIN(ROUND((Register!$F19-SUM($S19:U19))*Register!$J19*I19/12,2),(Register!$F19-Register!$G19-SUM($S19:U19))),MIN(ROUND((Register!$F19-Register!$G19)/(Register!$H19*12)*I19,2),(Register!$F19-Register!$G19-SUM($S19:U19))))))</f>
        <v/>
      </c>
      <c r="W19" s="19">
        <f>IF(OR($A19="",J19=0),0,IF(AND($E19&lt;=J$5+12,$D19=$E19),(Register!$F19-Register!$G19-SUM($S19:V19)),IF($B19="RB",MIN(ROUND((Register!$F19-SUM($S19:V19))*Register!$J19*J19/12,2),(Register!$F19-Register!$G19-SUM($S19:V19))),MIN(ROUND((Register!$F19-Register!$G19)/(Register!$H19*12)*J19,2),(Register!$F19-Register!$G19-SUM($S19:V19))))))</f>
        <v/>
      </c>
      <c r="X19" s="19">
        <f>IF(OR($A19="",K19=0),0,IF(AND($E19&lt;=K$5+12,$D19=$E19),(Register!$F19-Register!$G19-SUM($S19:W19)),IF($B19="RB",MIN(ROUND((Register!$F19-SUM($S19:W19))*Register!$J19*K19/12,2),(Register!$F19-Register!$G19-SUM($S19:W19))),MIN(ROUND((Register!$F19-Register!$G19)/(Register!$H19*12)*K19,2),(Register!$F19-Register!$G19-SUM($S19:W19))))))</f>
        <v/>
      </c>
      <c r="Y19" s="19">
        <f>IF(OR($A19="",L19=0),0,IF(AND($E19&lt;=L$5+12,$D19=$E19),(Register!$F19-Register!$G19-SUM($S19:X19)),IF($B19="RB",MIN(ROUND((Register!$F19-SUM($S19:X19))*Register!$J19*L19/12,2),(Register!$F19-Register!$G19-SUM($S19:X19))),MIN(ROUND((Register!$F19-Register!$G19)/(Register!$H19*12)*L19,2),(Register!$F19-Register!$G19-SUM($S19:X19))))))</f>
        <v/>
      </c>
      <c r="Z19" s="19">
        <f>IF(OR($A19="",M19=0),0,IF(AND($E19&lt;=M$5+12,$D19=$E19),(Register!$F19-Register!$G19-SUM($S19:Y19)),IF($B19="RB",MIN(ROUND((Register!$F19-SUM($S19:Y19))*Register!$J19*M19/12,2),(Register!$F19-Register!$G19-SUM($S19:Y19))),MIN(ROUND((Register!$F19-Register!$G19)/(Register!$H19*12)*M19,2),(Register!$F19-Register!$G19-SUM($S19:Y19))))))</f>
        <v/>
      </c>
      <c r="AA19" s="19">
        <f>IF(OR($A19="",N19=0),0,IF(AND($E19&lt;=N$5+12,$D19=$E19),(Register!$F19-Register!$G19-SUM($S19:Z19)),IF($B19="RB",MIN(ROUND((Register!$F19-SUM($S19:Z19))*Register!$J19*N19/12,2),(Register!$F19-Register!$G19-SUM($S19:Z19))),MIN(ROUND((Register!$F19-Register!$G19)/(Register!$H19*12)*N19,2),(Register!$F19-Register!$G19-SUM($S19:Z19))))))</f>
        <v/>
      </c>
      <c r="AB19" s="19">
        <f>IF(OR($A19="",O19=0),0,IF(AND($E19&lt;=O$5+12,$D19=$E19),(Register!$F19-Register!$G19-SUM($S19:AA19)),IF($B19="RB",MIN(ROUND((Register!$F19-SUM($S19:AA19))*Register!$J19*O19/12,2),(Register!$F19-Register!$G19-SUM($S19:AA19))),MIN(ROUND((Register!$F19-Register!$G19)/(Register!$H19*12)*O19,2),(Register!$F19-Register!$G19-SUM($S19:AA19))))))</f>
        <v/>
      </c>
      <c r="AC19" s="19">
        <f>IF(OR($A19="",P19=0),0,IF(AND($E19&lt;=P$5+12,$D19=$E19),(Register!$F19-Register!$G19-SUM($S19:AB19)),IF($B19="RB",MIN(ROUND((Register!$F19-SUM($S19:AB19))*Register!$J19*P19/12,2),(Register!$F19-Register!$G19-SUM($S19:AB19))),MIN(ROUND((Register!$F19-Register!$G19)/(Register!$H19*12)*P19,2),(Register!$F19-Register!$G19-SUM($S19:AB19))))))</f>
        <v/>
      </c>
      <c r="AD19" s="19">
        <f>IF(OR($A19="",Q19=0),0,IF(AND($E19&lt;=Q$5+12,$D19=$E19),(Register!$F19-Register!$G19-SUM($S19:AC19)),IF($B19="RB",MIN(ROUND((Register!$F19-SUM($S19:AC19))*Register!$J19*Q19/12,2),(Register!$F19-Register!$G19-SUM($S19:AC19))),MIN(ROUND((Register!$F19-Register!$G19)/(Register!$H19*12)*Q19,2),(Register!$F19-Register!$G19-SUM($S19:AC19))))))</f>
        <v/>
      </c>
      <c r="AE19" s="19">
        <f>SUM(S19:AD19)</f>
        <v/>
      </c>
    </row>
    <row r="20">
      <c r="A20" s="6">
        <f>IF(Register!$A20="","",Register!$A20)</f>
        <v/>
      </c>
      <c r="B20" s="6">
        <f>IF($A20="","",Register!$I20)</f>
        <v/>
      </c>
      <c r="C20" s="22">
        <f>IF($A20="","",YEAR(Register!$E20)*12+MONTH(Register!$E20))</f>
        <v/>
      </c>
      <c r="D20" s="22">
        <f>IF($A20="","",IF(Register!$K20="",E20,MIN(E20,YEAR(Register!$K20)*12+MONTH(Register!$K20))))</f>
        <v/>
      </c>
      <c r="E20" s="22">
        <f>IF($A20="","",C20+ROUND(Register!$H20*12,0))</f>
        <v/>
      </c>
      <c r="F20" s="22">
        <f>IF($A20="",0,MAX(0,MIN($D20,F$5+12)-MAX($C20,F$5)))</f>
        <v/>
      </c>
      <c r="G20" s="22">
        <f>IF($A20="",0,MAX(0,MIN($D20,G$5+12)-MAX($C20,G$5)))</f>
        <v/>
      </c>
      <c r="H20" s="22">
        <f>IF($A20="",0,MAX(0,MIN($D20,H$5+12)-MAX($C20,H$5)))</f>
        <v/>
      </c>
      <c r="I20" s="22">
        <f>IF($A20="",0,MAX(0,MIN($D20,I$5+12)-MAX($C20,I$5)))</f>
        <v/>
      </c>
      <c r="J20" s="22">
        <f>IF($A20="",0,MAX(0,MIN($D20,J$5+12)-MAX($C20,J$5)))</f>
        <v/>
      </c>
      <c r="K20" s="22">
        <f>IF($A20="",0,MAX(0,MIN($D20,K$5+12)-MAX($C20,K$5)))</f>
        <v/>
      </c>
      <c r="L20" s="22">
        <f>IF($A20="",0,MAX(0,MIN($D20,L$5+12)-MAX($C20,L$5)))</f>
        <v/>
      </c>
      <c r="M20" s="22">
        <f>IF($A20="",0,MAX(0,MIN($D20,M$5+12)-MAX($C20,M$5)))</f>
        <v/>
      </c>
      <c r="N20" s="22">
        <f>IF($A20="",0,MAX(0,MIN($D20,N$5+12)-MAX($C20,N$5)))</f>
        <v/>
      </c>
      <c r="O20" s="22">
        <f>IF($A20="",0,MAX(0,MIN($D20,O$5+12)-MAX($C20,O$5)))</f>
        <v/>
      </c>
      <c r="P20" s="22">
        <f>IF($A20="",0,MAX(0,MIN($D20,P$5+12)-MAX($C20,P$5)))</f>
        <v/>
      </c>
      <c r="Q20" s="22">
        <f>IF($A20="",0,MAX(0,MIN($D20,Q$5+12)-MAX($C20,Q$5)))</f>
        <v/>
      </c>
      <c r="S20" s="19">
        <f>IF(OR($A20="",F20=0),0,IF(AND($E20&lt;=F$5+12,$D20=$E20),(Register!$F20-Register!$G20-0),IF($B20="RB",MIN(ROUND((Register!$F20-0)*Register!$J20*F20/12,2),(Register!$F20-Register!$G20-0)),MIN(ROUND((Register!$F20-Register!$G20)/(Register!$H20*12)*F20,2),(Register!$F20-Register!$G20-0)))))</f>
        <v/>
      </c>
      <c r="T20" s="19">
        <f>IF(OR($A20="",G20=0),0,IF(AND($E20&lt;=G$5+12,$D20=$E20),(Register!$F20-Register!$G20-SUM($S20:S20)),IF($B20="RB",MIN(ROUND((Register!$F20-SUM($S20:S20))*Register!$J20*G20/12,2),(Register!$F20-Register!$G20-SUM($S20:S20))),MIN(ROUND((Register!$F20-Register!$G20)/(Register!$H20*12)*G20,2),(Register!$F20-Register!$G20-SUM($S20:S20))))))</f>
        <v/>
      </c>
      <c r="U20" s="19">
        <f>IF(OR($A20="",H20=0),0,IF(AND($E20&lt;=H$5+12,$D20=$E20),(Register!$F20-Register!$G20-SUM($S20:T20)),IF($B20="RB",MIN(ROUND((Register!$F20-SUM($S20:T20))*Register!$J20*H20/12,2),(Register!$F20-Register!$G20-SUM($S20:T20))),MIN(ROUND((Register!$F20-Register!$G20)/(Register!$H20*12)*H20,2),(Register!$F20-Register!$G20-SUM($S20:T20))))))</f>
        <v/>
      </c>
      <c r="V20" s="19">
        <f>IF(OR($A20="",I20=0),0,IF(AND($E20&lt;=I$5+12,$D20=$E20),(Register!$F20-Register!$G20-SUM($S20:U20)),IF($B20="RB",MIN(ROUND((Register!$F20-SUM($S20:U20))*Register!$J20*I20/12,2),(Register!$F20-Register!$G20-SUM($S20:U20))),MIN(ROUND((Register!$F20-Register!$G20)/(Register!$H20*12)*I20,2),(Register!$F20-Register!$G20-SUM($S20:U20))))))</f>
        <v/>
      </c>
      <c r="W20" s="19">
        <f>IF(OR($A20="",J20=0),0,IF(AND($E20&lt;=J$5+12,$D20=$E20),(Register!$F20-Register!$G20-SUM($S20:V20)),IF($B20="RB",MIN(ROUND((Register!$F20-SUM($S20:V20))*Register!$J20*J20/12,2),(Register!$F20-Register!$G20-SUM($S20:V20))),MIN(ROUND((Register!$F20-Register!$G20)/(Register!$H20*12)*J20,2),(Register!$F20-Register!$G20-SUM($S20:V20))))))</f>
        <v/>
      </c>
      <c r="X20" s="19">
        <f>IF(OR($A20="",K20=0),0,IF(AND($E20&lt;=K$5+12,$D20=$E20),(Register!$F20-Register!$G20-SUM($S20:W20)),IF($B20="RB",MIN(ROUND((Register!$F20-SUM($S20:W20))*Register!$J20*K20/12,2),(Register!$F20-Register!$G20-SUM($S20:W20))),MIN(ROUND((Register!$F20-Register!$G20)/(Register!$H20*12)*K20,2),(Register!$F20-Register!$G20-SUM($S20:W20))))))</f>
        <v/>
      </c>
      <c r="Y20" s="19">
        <f>IF(OR($A20="",L20=0),0,IF(AND($E20&lt;=L$5+12,$D20=$E20),(Register!$F20-Register!$G20-SUM($S20:X20)),IF($B20="RB",MIN(ROUND((Register!$F20-SUM($S20:X20))*Register!$J20*L20/12,2),(Register!$F20-Register!$G20-SUM($S20:X20))),MIN(ROUND((Register!$F20-Register!$G20)/(Register!$H20*12)*L20,2),(Register!$F20-Register!$G20-SUM($S20:X20))))))</f>
        <v/>
      </c>
      <c r="Z20" s="19">
        <f>IF(OR($A20="",M20=0),0,IF(AND($E20&lt;=M$5+12,$D20=$E20),(Register!$F20-Register!$G20-SUM($S20:Y20)),IF($B20="RB",MIN(ROUND((Register!$F20-SUM($S20:Y20))*Register!$J20*M20/12,2),(Register!$F20-Register!$G20-SUM($S20:Y20))),MIN(ROUND((Register!$F20-Register!$G20)/(Register!$H20*12)*M20,2),(Register!$F20-Register!$G20-SUM($S20:Y20))))))</f>
        <v/>
      </c>
      <c r="AA20" s="19">
        <f>IF(OR($A20="",N20=0),0,IF(AND($E20&lt;=N$5+12,$D20=$E20),(Register!$F20-Register!$G20-SUM($S20:Z20)),IF($B20="RB",MIN(ROUND((Register!$F20-SUM($S20:Z20))*Register!$J20*N20/12,2),(Register!$F20-Register!$G20-SUM($S20:Z20))),MIN(ROUND((Register!$F20-Register!$G20)/(Register!$H20*12)*N20,2),(Register!$F20-Register!$G20-SUM($S20:Z20))))))</f>
        <v/>
      </c>
      <c r="AB20" s="19">
        <f>IF(OR($A20="",O20=0),0,IF(AND($E20&lt;=O$5+12,$D20=$E20),(Register!$F20-Register!$G20-SUM($S20:AA20)),IF($B20="RB",MIN(ROUND((Register!$F20-SUM($S20:AA20))*Register!$J20*O20/12,2),(Register!$F20-Register!$G20-SUM($S20:AA20))),MIN(ROUND((Register!$F20-Register!$G20)/(Register!$H20*12)*O20,2),(Register!$F20-Register!$G20-SUM($S20:AA20))))))</f>
        <v/>
      </c>
      <c r="AC20" s="19">
        <f>IF(OR($A20="",P20=0),0,IF(AND($E20&lt;=P$5+12,$D20=$E20),(Register!$F20-Register!$G20-SUM($S20:AB20)),IF($B20="RB",MIN(ROUND((Register!$F20-SUM($S20:AB20))*Register!$J20*P20/12,2),(Register!$F20-Register!$G20-SUM($S20:AB20))),MIN(ROUND((Register!$F20-Register!$G20)/(Register!$H20*12)*P20,2),(Register!$F20-Register!$G20-SUM($S20:AB20))))))</f>
        <v/>
      </c>
      <c r="AD20" s="19">
        <f>IF(OR($A20="",Q20=0),0,IF(AND($E20&lt;=Q$5+12,$D20=$E20),(Register!$F20-Register!$G20-SUM($S20:AC20)),IF($B20="RB",MIN(ROUND((Register!$F20-SUM($S20:AC20))*Register!$J20*Q20/12,2),(Register!$F20-Register!$G20-SUM($S20:AC20))),MIN(ROUND((Register!$F20-Register!$G20)/(Register!$H20*12)*Q20,2),(Register!$F20-Register!$G20-SUM($S20:AC20))))))</f>
        <v/>
      </c>
      <c r="AE20" s="19">
        <f>SUM(S20:AD20)</f>
        <v/>
      </c>
    </row>
    <row r="21">
      <c r="A21" s="6">
        <f>IF(Register!$A21="","",Register!$A21)</f>
        <v/>
      </c>
      <c r="B21" s="6">
        <f>IF($A21="","",Register!$I21)</f>
        <v/>
      </c>
      <c r="C21" s="22">
        <f>IF($A21="","",YEAR(Register!$E21)*12+MONTH(Register!$E21))</f>
        <v/>
      </c>
      <c r="D21" s="22">
        <f>IF($A21="","",IF(Register!$K21="",E21,MIN(E21,YEAR(Register!$K21)*12+MONTH(Register!$K21))))</f>
        <v/>
      </c>
      <c r="E21" s="22">
        <f>IF($A21="","",C21+ROUND(Register!$H21*12,0))</f>
        <v/>
      </c>
      <c r="F21" s="22">
        <f>IF($A21="",0,MAX(0,MIN($D21,F$5+12)-MAX($C21,F$5)))</f>
        <v/>
      </c>
      <c r="G21" s="22">
        <f>IF($A21="",0,MAX(0,MIN($D21,G$5+12)-MAX($C21,G$5)))</f>
        <v/>
      </c>
      <c r="H21" s="22">
        <f>IF($A21="",0,MAX(0,MIN($D21,H$5+12)-MAX($C21,H$5)))</f>
        <v/>
      </c>
      <c r="I21" s="22">
        <f>IF($A21="",0,MAX(0,MIN($D21,I$5+12)-MAX($C21,I$5)))</f>
        <v/>
      </c>
      <c r="J21" s="22">
        <f>IF($A21="",0,MAX(0,MIN($D21,J$5+12)-MAX($C21,J$5)))</f>
        <v/>
      </c>
      <c r="K21" s="22">
        <f>IF($A21="",0,MAX(0,MIN($D21,K$5+12)-MAX($C21,K$5)))</f>
        <v/>
      </c>
      <c r="L21" s="22">
        <f>IF($A21="",0,MAX(0,MIN($D21,L$5+12)-MAX($C21,L$5)))</f>
        <v/>
      </c>
      <c r="M21" s="22">
        <f>IF($A21="",0,MAX(0,MIN($D21,M$5+12)-MAX($C21,M$5)))</f>
        <v/>
      </c>
      <c r="N21" s="22">
        <f>IF($A21="",0,MAX(0,MIN($D21,N$5+12)-MAX($C21,N$5)))</f>
        <v/>
      </c>
      <c r="O21" s="22">
        <f>IF($A21="",0,MAX(0,MIN($D21,O$5+12)-MAX($C21,O$5)))</f>
        <v/>
      </c>
      <c r="P21" s="22">
        <f>IF($A21="",0,MAX(0,MIN($D21,P$5+12)-MAX($C21,P$5)))</f>
        <v/>
      </c>
      <c r="Q21" s="22">
        <f>IF($A21="",0,MAX(0,MIN($D21,Q$5+12)-MAX($C21,Q$5)))</f>
        <v/>
      </c>
      <c r="S21" s="19">
        <f>IF(OR($A21="",F21=0),0,IF(AND($E21&lt;=F$5+12,$D21=$E21),(Register!$F21-Register!$G21-0),IF($B21="RB",MIN(ROUND((Register!$F21-0)*Register!$J21*F21/12,2),(Register!$F21-Register!$G21-0)),MIN(ROUND((Register!$F21-Register!$G21)/(Register!$H21*12)*F21,2),(Register!$F21-Register!$G21-0)))))</f>
        <v/>
      </c>
      <c r="T21" s="19">
        <f>IF(OR($A21="",G21=0),0,IF(AND($E21&lt;=G$5+12,$D21=$E21),(Register!$F21-Register!$G21-SUM($S21:S21)),IF($B21="RB",MIN(ROUND((Register!$F21-SUM($S21:S21))*Register!$J21*G21/12,2),(Register!$F21-Register!$G21-SUM($S21:S21))),MIN(ROUND((Register!$F21-Register!$G21)/(Register!$H21*12)*G21,2),(Register!$F21-Register!$G21-SUM($S21:S21))))))</f>
        <v/>
      </c>
      <c r="U21" s="19">
        <f>IF(OR($A21="",H21=0),0,IF(AND($E21&lt;=H$5+12,$D21=$E21),(Register!$F21-Register!$G21-SUM($S21:T21)),IF($B21="RB",MIN(ROUND((Register!$F21-SUM($S21:T21))*Register!$J21*H21/12,2),(Register!$F21-Register!$G21-SUM($S21:T21))),MIN(ROUND((Register!$F21-Register!$G21)/(Register!$H21*12)*H21,2),(Register!$F21-Register!$G21-SUM($S21:T21))))))</f>
        <v/>
      </c>
      <c r="V21" s="19">
        <f>IF(OR($A21="",I21=0),0,IF(AND($E21&lt;=I$5+12,$D21=$E21),(Register!$F21-Register!$G21-SUM($S21:U21)),IF($B21="RB",MIN(ROUND((Register!$F21-SUM($S21:U21))*Register!$J21*I21/12,2),(Register!$F21-Register!$G21-SUM($S21:U21))),MIN(ROUND((Register!$F21-Register!$G21)/(Register!$H21*12)*I21,2),(Register!$F21-Register!$G21-SUM($S21:U21))))))</f>
        <v/>
      </c>
      <c r="W21" s="19">
        <f>IF(OR($A21="",J21=0),0,IF(AND($E21&lt;=J$5+12,$D21=$E21),(Register!$F21-Register!$G21-SUM($S21:V21)),IF($B21="RB",MIN(ROUND((Register!$F21-SUM($S21:V21))*Register!$J21*J21/12,2),(Register!$F21-Register!$G21-SUM($S21:V21))),MIN(ROUND((Register!$F21-Register!$G21)/(Register!$H21*12)*J21,2),(Register!$F21-Register!$G21-SUM($S21:V21))))))</f>
        <v/>
      </c>
      <c r="X21" s="19">
        <f>IF(OR($A21="",K21=0),0,IF(AND($E21&lt;=K$5+12,$D21=$E21),(Register!$F21-Register!$G21-SUM($S21:W21)),IF($B21="RB",MIN(ROUND((Register!$F21-SUM($S21:W21))*Register!$J21*K21/12,2),(Register!$F21-Register!$G21-SUM($S21:W21))),MIN(ROUND((Register!$F21-Register!$G21)/(Register!$H21*12)*K21,2),(Register!$F21-Register!$G21-SUM($S21:W21))))))</f>
        <v/>
      </c>
      <c r="Y21" s="19">
        <f>IF(OR($A21="",L21=0),0,IF(AND($E21&lt;=L$5+12,$D21=$E21),(Register!$F21-Register!$G21-SUM($S21:X21)),IF($B21="RB",MIN(ROUND((Register!$F21-SUM($S21:X21))*Register!$J21*L21/12,2),(Register!$F21-Register!$G21-SUM($S21:X21))),MIN(ROUND((Register!$F21-Register!$G21)/(Register!$H21*12)*L21,2),(Register!$F21-Register!$G21-SUM($S21:X21))))))</f>
        <v/>
      </c>
      <c r="Z21" s="19">
        <f>IF(OR($A21="",M21=0),0,IF(AND($E21&lt;=M$5+12,$D21=$E21),(Register!$F21-Register!$G21-SUM($S21:Y21)),IF($B21="RB",MIN(ROUND((Register!$F21-SUM($S21:Y21))*Register!$J21*M21/12,2),(Register!$F21-Register!$G21-SUM($S21:Y21))),MIN(ROUND((Register!$F21-Register!$G21)/(Register!$H21*12)*M21,2),(Register!$F21-Register!$G21-SUM($S21:Y21))))))</f>
        <v/>
      </c>
      <c r="AA21" s="19">
        <f>IF(OR($A21="",N21=0),0,IF(AND($E21&lt;=N$5+12,$D21=$E21),(Register!$F21-Register!$G21-SUM($S21:Z21)),IF($B21="RB",MIN(ROUND((Register!$F21-SUM($S21:Z21))*Register!$J21*N21/12,2),(Register!$F21-Register!$G21-SUM($S21:Z21))),MIN(ROUND((Register!$F21-Register!$G21)/(Register!$H21*12)*N21,2),(Register!$F21-Register!$G21-SUM($S21:Z21))))))</f>
        <v/>
      </c>
      <c r="AB21" s="19">
        <f>IF(OR($A21="",O21=0),0,IF(AND($E21&lt;=O$5+12,$D21=$E21),(Register!$F21-Register!$G21-SUM($S21:AA21)),IF($B21="RB",MIN(ROUND((Register!$F21-SUM($S21:AA21))*Register!$J21*O21/12,2),(Register!$F21-Register!$G21-SUM($S21:AA21))),MIN(ROUND((Register!$F21-Register!$G21)/(Register!$H21*12)*O21,2),(Register!$F21-Register!$G21-SUM($S21:AA21))))))</f>
        <v/>
      </c>
      <c r="AC21" s="19">
        <f>IF(OR($A21="",P21=0),0,IF(AND($E21&lt;=P$5+12,$D21=$E21),(Register!$F21-Register!$G21-SUM($S21:AB21)),IF($B21="RB",MIN(ROUND((Register!$F21-SUM($S21:AB21))*Register!$J21*P21/12,2),(Register!$F21-Register!$G21-SUM($S21:AB21))),MIN(ROUND((Register!$F21-Register!$G21)/(Register!$H21*12)*P21,2),(Register!$F21-Register!$G21-SUM($S21:AB21))))))</f>
        <v/>
      </c>
      <c r="AD21" s="19">
        <f>IF(OR($A21="",Q21=0),0,IF(AND($E21&lt;=Q$5+12,$D21=$E21),(Register!$F21-Register!$G21-SUM($S21:AC21)),IF($B21="RB",MIN(ROUND((Register!$F21-SUM($S21:AC21))*Register!$J21*Q21/12,2),(Register!$F21-Register!$G21-SUM($S21:AC21))),MIN(ROUND((Register!$F21-Register!$G21)/(Register!$H21*12)*Q21,2),(Register!$F21-Register!$G21-SUM($S21:AC21))))))</f>
        <v/>
      </c>
      <c r="AE21" s="19">
        <f>SUM(S21:AD21)</f>
        <v/>
      </c>
    </row>
    <row r="22">
      <c r="A22" s="6">
        <f>IF(Register!$A22="","",Register!$A22)</f>
        <v/>
      </c>
      <c r="B22" s="6">
        <f>IF($A22="","",Register!$I22)</f>
        <v/>
      </c>
      <c r="C22" s="22">
        <f>IF($A22="","",YEAR(Register!$E22)*12+MONTH(Register!$E22))</f>
        <v/>
      </c>
      <c r="D22" s="22">
        <f>IF($A22="","",IF(Register!$K22="",E22,MIN(E22,YEAR(Register!$K22)*12+MONTH(Register!$K22))))</f>
        <v/>
      </c>
      <c r="E22" s="22">
        <f>IF($A22="","",C22+ROUND(Register!$H22*12,0))</f>
        <v/>
      </c>
      <c r="F22" s="22">
        <f>IF($A22="",0,MAX(0,MIN($D22,F$5+12)-MAX($C22,F$5)))</f>
        <v/>
      </c>
      <c r="G22" s="22">
        <f>IF($A22="",0,MAX(0,MIN($D22,G$5+12)-MAX($C22,G$5)))</f>
        <v/>
      </c>
      <c r="H22" s="22">
        <f>IF($A22="",0,MAX(0,MIN($D22,H$5+12)-MAX($C22,H$5)))</f>
        <v/>
      </c>
      <c r="I22" s="22">
        <f>IF($A22="",0,MAX(0,MIN($D22,I$5+12)-MAX($C22,I$5)))</f>
        <v/>
      </c>
      <c r="J22" s="22">
        <f>IF($A22="",0,MAX(0,MIN($D22,J$5+12)-MAX($C22,J$5)))</f>
        <v/>
      </c>
      <c r="K22" s="22">
        <f>IF($A22="",0,MAX(0,MIN($D22,K$5+12)-MAX($C22,K$5)))</f>
        <v/>
      </c>
      <c r="L22" s="22">
        <f>IF($A22="",0,MAX(0,MIN($D22,L$5+12)-MAX($C22,L$5)))</f>
        <v/>
      </c>
      <c r="M22" s="22">
        <f>IF($A22="",0,MAX(0,MIN($D22,M$5+12)-MAX($C22,M$5)))</f>
        <v/>
      </c>
      <c r="N22" s="22">
        <f>IF($A22="",0,MAX(0,MIN($D22,N$5+12)-MAX($C22,N$5)))</f>
        <v/>
      </c>
      <c r="O22" s="22">
        <f>IF($A22="",0,MAX(0,MIN($D22,O$5+12)-MAX($C22,O$5)))</f>
        <v/>
      </c>
      <c r="P22" s="22">
        <f>IF($A22="",0,MAX(0,MIN($D22,P$5+12)-MAX($C22,P$5)))</f>
        <v/>
      </c>
      <c r="Q22" s="22">
        <f>IF($A22="",0,MAX(0,MIN($D22,Q$5+12)-MAX($C22,Q$5)))</f>
        <v/>
      </c>
      <c r="S22" s="19">
        <f>IF(OR($A22="",F22=0),0,IF(AND($E22&lt;=F$5+12,$D22=$E22),(Register!$F22-Register!$G22-0),IF($B22="RB",MIN(ROUND((Register!$F22-0)*Register!$J22*F22/12,2),(Register!$F22-Register!$G22-0)),MIN(ROUND((Register!$F22-Register!$G22)/(Register!$H22*12)*F22,2),(Register!$F22-Register!$G22-0)))))</f>
        <v/>
      </c>
      <c r="T22" s="19">
        <f>IF(OR($A22="",G22=0),0,IF(AND($E22&lt;=G$5+12,$D22=$E22),(Register!$F22-Register!$G22-SUM($S22:S22)),IF($B22="RB",MIN(ROUND((Register!$F22-SUM($S22:S22))*Register!$J22*G22/12,2),(Register!$F22-Register!$G22-SUM($S22:S22))),MIN(ROUND((Register!$F22-Register!$G22)/(Register!$H22*12)*G22,2),(Register!$F22-Register!$G22-SUM($S22:S22))))))</f>
        <v/>
      </c>
      <c r="U22" s="19">
        <f>IF(OR($A22="",H22=0),0,IF(AND($E22&lt;=H$5+12,$D22=$E22),(Register!$F22-Register!$G22-SUM($S22:T22)),IF($B22="RB",MIN(ROUND((Register!$F22-SUM($S22:T22))*Register!$J22*H22/12,2),(Register!$F22-Register!$G22-SUM($S22:T22))),MIN(ROUND((Register!$F22-Register!$G22)/(Register!$H22*12)*H22,2),(Register!$F22-Register!$G22-SUM($S22:T22))))))</f>
        <v/>
      </c>
      <c r="V22" s="19">
        <f>IF(OR($A22="",I22=0),0,IF(AND($E22&lt;=I$5+12,$D22=$E22),(Register!$F22-Register!$G22-SUM($S22:U22)),IF($B22="RB",MIN(ROUND((Register!$F22-SUM($S22:U22))*Register!$J22*I22/12,2),(Register!$F22-Register!$G22-SUM($S22:U22))),MIN(ROUND((Register!$F22-Register!$G22)/(Register!$H22*12)*I22,2),(Register!$F22-Register!$G22-SUM($S22:U22))))))</f>
        <v/>
      </c>
      <c r="W22" s="19">
        <f>IF(OR($A22="",J22=0),0,IF(AND($E22&lt;=J$5+12,$D22=$E22),(Register!$F22-Register!$G22-SUM($S22:V22)),IF($B22="RB",MIN(ROUND((Register!$F22-SUM($S22:V22))*Register!$J22*J22/12,2),(Register!$F22-Register!$G22-SUM($S22:V22))),MIN(ROUND((Register!$F22-Register!$G22)/(Register!$H22*12)*J22,2),(Register!$F22-Register!$G22-SUM($S22:V22))))))</f>
        <v/>
      </c>
      <c r="X22" s="19">
        <f>IF(OR($A22="",K22=0),0,IF(AND($E22&lt;=K$5+12,$D22=$E22),(Register!$F22-Register!$G22-SUM($S22:W22)),IF($B22="RB",MIN(ROUND((Register!$F22-SUM($S22:W22))*Register!$J22*K22/12,2),(Register!$F22-Register!$G22-SUM($S22:W22))),MIN(ROUND((Register!$F22-Register!$G22)/(Register!$H22*12)*K22,2),(Register!$F22-Register!$G22-SUM($S22:W22))))))</f>
        <v/>
      </c>
      <c r="Y22" s="19">
        <f>IF(OR($A22="",L22=0),0,IF(AND($E22&lt;=L$5+12,$D22=$E22),(Register!$F22-Register!$G22-SUM($S22:X22)),IF($B22="RB",MIN(ROUND((Register!$F22-SUM($S22:X22))*Register!$J22*L22/12,2),(Register!$F22-Register!$G22-SUM($S22:X22))),MIN(ROUND((Register!$F22-Register!$G22)/(Register!$H22*12)*L22,2),(Register!$F22-Register!$G22-SUM($S22:X22))))))</f>
        <v/>
      </c>
      <c r="Z22" s="19">
        <f>IF(OR($A22="",M22=0),0,IF(AND($E22&lt;=M$5+12,$D22=$E22),(Register!$F22-Register!$G22-SUM($S22:Y22)),IF($B22="RB",MIN(ROUND((Register!$F22-SUM($S22:Y22))*Register!$J22*M22/12,2),(Register!$F22-Register!$G22-SUM($S22:Y22))),MIN(ROUND((Register!$F22-Register!$G22)/(Register!$H22*12)*M22,2),(Register!$F22-Register!$G22-SUM($S22:Y22))))))</f>
        <v/>
      </c>
      <c r="AA22" s="19">
        <f>IF(OR($A22="",N22=0),0,IF(AND($E22&lt;=N$5+12,$D22=$E22),(Register!$F22-Register!$G22-SUM($S22:Z22)),IF($B22="RB",MIN(ROUND((Register!$F22-SUM($S22:Z22))*Register!$J22*N22/12,2),(Register!$F22-Register!$G22-SUM($S22:Z22))),MIN(ROUND((Register!$F22-Register!$G22)/(Register!$H22*12)*N22,2),(Register!$F22-Register!$G22-SUM($S22:Z22))))))</f>
        <v/>
      </c>
      <c r="AB22" s="19">
        <f>IF(OR($A22="",O22=0),0,IF(AND($E22&lt;=O$5+12,$D22=$E22),(Register!$F22-Register!$G22-SUM($S22:AA22)),IF($B22="RB",MIN(ROUND((Register!$F22-SUM($S22:AA22))*Register!$J22*O22/12,2),(Register!$F22-Register!$G22-SUM($S22:AA22))),MIN(ROUND((Register!$F22-Register!$G22)/(Register!$H22*12)*O22,2),(Register!$F22-Register!$G22-SUM($S22:AA22))))))</f>
        <v/>
      </c>
      <c r="AC22" s="19">
        <f>IF(OR($A22="",P22=0),0,IF(AND($E22&lt;=P$5+12,$D22=$E22),(Register!$F22-Register!$G22-SUM($S22:AB22)),IF($B22="RB",MIN(ROUND((Register!$F22-SUM($S22:AB22))*Register!$J22*P22/12,2),(Register!$F22-Register!$G22-SUM($S22:AB22))),MIN(ROUND((Register!$F22-Register!$G22)/(Register!$H22*12)*P22,2),(Register!$F22-Register!$G22-SUM($S22:AB22))))))</f>
        <v/>
      </c>
      <c r="AD22" s="19">
        <f>IF(OR($A22="",Q22=0),0,IF(AND($E22&lt;=Q$5+12,$D22=$E22),(Register!$F22-Register!$G22-SUM($S22:AC22)),IF($B22="RB",MIN(ROUND((Register!$F22-SUM($S22:AC22))*Register!$J22*Q22/12,2),(Register!$F22-Register!$G22-SUM($S22:AC22))),MIN(ROUND((Register!$F22-Register!$G22)/(Register!$H22*12)*Q22,2),(Register!$F22-Register!$G22-SUM($S22:AC22))))))</f>
        <v/>
      </c>
      <c r="AE22" s="19">
        <f>SUM(S22:AD22)</f>
        <v/>
      </c>
    </row>
    <row r="23">
      <c r="A23" s="6">
        <f>IF(Register!$A23="","",Register!$A23)</f>
        <v/>
      </c>
      <c r="B23" s="6">
        <f>IF($A23="","",Register!$I23)</f>
        <v/>
      </c>
      <c r="C23" s="22">
        <f>IF($A23="","",YEAR(Register!$E23)*12+MONTH(Register!$E23))</f>
        <v/>
      </c>
      <c r="D23" s="22">
        <f>IF($A23="","",IF(Register!$K23="",E23,MIN(E23,YEAR(Register!$K23)*12+MONTH(Register!$K23))))</f>
        <v/>
      </c>
      <c r="E23" s="22">
        <f>IF($A23="","",C23+ROUND(Register!$H23*12,0))</f>
        <v/>
      </c>
      <c r="F23" s="22">
        <f>IF($A23="",0,MAX(0,MIN($D23,F$5+12)-MAX($C23,F$5)))</f>
        <v/>
      </c>
      <c r="G23" s="22">
        <f>IF($A23="",0,MAX(0,MIN($D23,G$5+12)-MAX($C23,G$5)))</f>
        <v/>
      </c>
      <c r="H23" s="22">
        <f>IF($A23="",0,MAX(0,MIN($D23,H$5+12)-MAX($C23,H$5)))</f>
        <v/>
      </c>
      <c r="I23" s="22">
        <f>IF($A23="",0,MAX(0,MIN($D23,I$5+12)-MAX($C23,I$5)))</f>
        <v/>
      </c>
      <c r="J23" s="22">
        <f>IF($A23="",0,MAX(0,MIN($D23,J$5+12)-MAX($C23,J$5)))</f>
        <v/>
      </c>
      <c r="K23" s="22">
        <f>IF($A23="",0,MAX(0,MIN($D23,K$5+12)-MAX($C23,K$5)))</f>
        <v/>
      </c>
      <c r="L23" s="22">
        <f>IF($A23="",0,MAX(0,MIN($D23,L$5+12)-MAX($C23,L$5)))</f>
        <v/>
      </c>
      <c r="M23" s="22">
        <f>IF($A23="",0,MAX(0,MIN($D23,M$5+12)-MAX($C23,M$5)))</f>
        <v/>
      </c>
      <c r="N23" s="22">
        <f>IF($A23="",0,MAX(0,MIN($D23,N$5+12)-MAX($C23,N$5)))</f>
        <v/>
      </c>
      <c r="O23" s="22">
        <f>IF($A23="",0,MAX(0,MIN($D23,O$5+12)-MAX($C23,O$5)))</f>
        <v/>
      </c>
      <c r="P23" s="22">
        <f>IF($A23="",0,MAX(0,MIN($D23,P$5+12)-MAX($C23,P$5)))</f>
        <v/>
      </c>
      <c r="Q23" s="22">
        <f>IF($A23="",0,MAX(0,MIN($D23,Q$5+12)-MAX($C23,Q$5)))</f>
        <v/>
      </c>
      <c r="S23" s="19">
        <f>IF(OR($A23="",F23=0),0,IF(AND($E23&lt;=F$5+12,$D23=$E23),(Register!$F23-Register!$G23-0),IF($B23="RB",MIN(ROUND((Register!$F23-0)*Register!$J23*F23/12,2),(Register!$F23-Register!$G23-0)),MIN(ROUND((Register!$F23-Register!$G23)/(Register!$H23*12)*F23,2),(Register!$F23-Register!$G23-0)))))</f>
        <v/>
      </c>
      <c r="T23" s="19">
        <f>IF(OR($A23="",G23=0),0,IF(AND($E23&lt;=G$5+12,$D23=$E23),(Register!$F23-Register!$G23-SUM($S23:S23)),IF($B23="RB",MIN(ROUND((Register!$F23-SUM($S23:S23))*Register!$J23*G23/12,2),(Register!$F23-Register!$G23-SUM($S23:S23))),MIN(ROUND((Register!$F23-Register!$G23)/(Register!$H23*12)*G23,2),(Register!$F23-Register!$G23-SUM($S23:S23))))))</f>
        <v/>
      </c>
      <c r="U23" s="19">
        <f>IF(OR($A23="",H23=0),0,IF(AND($E23&lt;=H$5+12,$D23=$E23),(Register!$F23-Register!$G23-SUM($S23:T23)),IF($B23="RB",MIN(ROUND((Register!$F23-SUM($S23:T23))*Register!$J23*H23/12,2),(Register!$F23-Register!$G23-SUM($S23:T23))),MIN(ROUND((Register!$F23-Register!$G23)/(Register!$H23*12)*H23,2),(Register!$F23-Register!$G23-SUM($S23:T23))))))</f>
        <v/>
      </c>
      <c r="V23" s="19">
        <f>IF(OR($A23="",I23=0),0,IF(AND($E23&lt;=I$5+12,$D23=$E23),(Register!$F23-Register!$G23-SUM($S23:U23)),IF($B23="RB",MIN(ROUND((Register!$F23-SUM($S23:U23))*Register!$J23*I23/12,2),(Register!$F23-Register!$G23-SUM($S23:U23))),MIN(ROUND((Register!$F23-Register!$G23)/(Register!$H23*12)*I23,2),(Register!$F23-Register!$G23-SUM($S23:U23))))))</f>
        <v/>
      </c>
      <c r="W23" s="19">
        <f>IF(OR($A23="",J23=0),0,IF(AND($E23&lt;=J$5+12,$D23=$E23),(Register!$F23-Register!$G23-SUM($S23:V23)),IF($B23="RB",MIN(ROUND((Register!$F23-SUM($S23:V23))*Register!$J23*J23/12,2),(Register!$F23-Register!$G23-SUM($S23:V23))),MIN(ROUND((Register!$F23-Register!$G23)/(Register!$H23*12)*J23,2),(Register!$F23-Register!$G23-SUM($S23:V23))))))</f>
        <v/>
      </c>
      <c r="X23" s="19">
        <f>IF(OR($A23="",K23=0),0,IF(AND($E23&lt;=K$5+12,$D23=$E23),(Register!$F23-Register!$G23-SUM($S23:W23)),IF($B23="RB",MIN(ROUND((Register!$F23-SUM($S23:W23))*Register!$J23*K23/12,2),(Register!$F23-Register!$G23-SUM($S23:W23))),MIN(ROUND((Register!$F23-Register!$G23)/(Register!$H23*12)*K23,2),(Register!$F23-Register!$G23-SUM($S23:W23))))))</f>
        <v/>
      </c>
      <c r="Y23" s="19">
        <f>IF(OR($A23="",L23=0),0,IF(AND($E23&lt;=L$5+12,$D23=$E23),(Register!$F23-Register!$G23-SUM($S23:X23)),IF($B23="RB",MIN(ROUND((Register!$F23-SUM($S23:X23))*Register!$J23*L23/12,2),(Register!$F23-Register!$G23-SUM($S23:X23))),MIN(ROUND((Register!$F23-Register!$G23)/(Register!$H23*12)*L23,2),(Register!$F23-Register!$G23-SUM($S23:X23))))))</f>
        <v/>
      </c>
      <c r="Z23" s="19">
        <f>IF(OR($A23="",M23=0),0,IF(AND($E23&lt;=M$5+12,$D23=$E23),(Register!$F23-Register!$G23-SUM($S23:Y23)),IF($B23="RB",MIN(ROUND((Register!$F23-SUM($S23:Y23))*Register!$J23*M23/12,2),(Register!$F23-Register!$G23-SUM($S23:Y23))),MIN(ROUND((Register!$F23-Register!$G23)/(Register!$H23*12)*M23,2),(Register!$F23-Register!$G23-SUM($S23:Y23))))))</f>
        <v/>
      </c>
      <c r="AA23" s="19">
        <f>IF(OR($A23="",N23=0),0,IF(AND($E23&lt;=N$5+12,$D23=$E23),(Register!$F23-Register!$G23-SUM($S23:Z23)),IF($B23="RB",MIN(ROUND((Register!$F23-SUM($S23:Z23))*Register!$J23*N23/12,2),(Register!$F23-Register!$G23-SUM($S23:Z23))),MIN(ROUND((Register!$F23-Register!$G23)/(Register!$H23*12)*N23,2),(Register!$F23-Register!$G23-SUM($S23:Z23))))))</f>
        <v/>
      </c>
      <c r="AB23" s="19">
        <f>IF(OR($A23="",O23=0),0,IF(AND($E23&lt;=O$5+12,$D23=$E23),(Register!$F23-Register!$G23-SUM($S23:AA23)),IF($B23="RB",MIN(ROUND((Register!$F23-SUM($S23:AA23))*Register!$J23*O23/12,2),(Register!$F23-Register!$G23-SUM($S23:AA23))),MIN(ROUND((Register!$F23-Register!$G23)/(Register!$H23*12)*O23,2),(Register!$F23-Register!$G23-SUM($S23:AA23))))))</f>
        <v/>
      </c>
      <c r="AC23" s="19">
        <f>IF(OR($A23="",P23=0),0,IF(AND($E23&lt;=P$5+12,$D23=$E23),(Register!$F23-Register!$G23-SUM($S23:AB23)),IF($B23="RB",MIN(ROUND((Register!$F23-SUM($S23:AB23))*Register!$J23*P23/12,2),(Register!$F23-Register!$G23-SUM($S23:AB23))),MIN(ROUND((Register!$F23-Register!$G23)/(Register!$H23*12)*P23,2),(Register!$F23-Register!$G23-SUM($S23:AB23))))))</f>
        <v/>
      </c>
      <c r="AD23" s="19">
        <f>IF(OR($A23="",Q23=0),0,IF(AND($E23&lt;=Q$5+12,$D23=$E23),(Register!$F23-Register!$G23-SUM($S23:AC23)),IF($B23="RB",MIN(ROUND((Register!$F23-SUM($S23:AC23))*Register!$J23*Q23/12,2),(Register!$F23-Register!$G23-SUM($S23:AC23))),MIN(ROUND((Register!$F23-Register!$G23)/(Register!$H23*12)*Q23,2),(Register!$F23-Register!$G23-SUM($S23:AC23))))))</f>
        <v/>
      </c>
      <c r="AE23" s="19">
        <f>SUM(S23:AD23)</f>
        <v/>
      </c>
    </row>
    <row r="24">
      <c r="A24" s="6">
        <f>IF(Register!$A24="","",Register!$A24)</f>
        <v/>
      </c>
      <c r="B24" s="6">
        <f>IF($A24="","",Register!$I24)</f>
        <v/>
      </c>
      <c r="C24" s="22">
        <f>IF($A24="","",YEAR(Register!$E24)*12+MONTH(Register!$E24))</f>
        <v/>
      </c>
      <c r="D24" s="22">
        <f>IF($A24="","",IF(Register!$K24="",E24,MIN(E24,YEAR(Register!$K24)*12+MONTH(Register!$K24))))</f>
        <v/>
      </c>
      <c r="E24" s="22">
        <f>IF($A24="","",C24+ROUND(Register!$H24*12,0))</f>
        <v/>
      </c>
      <c r="F24" s="22">
        <f>IF($A24="",0,MAX(0,MIN($D24,F$5+12)-MAX($C24,F$5)))</f>
        <v/>
      </c>
      <c r="G24" s="22">
        <f>IF($A24="",0,MAX(0,MIN($D24,G$5+12)-MAX($C24,G$5)))</f>
        <v/>
      </c>
      <c r="H24" s="22">
        <f>IF($A24="",0,MAX(0,MIN($D24,H$5+12)-MAX($C24,H$5)))</f>
        <v/>
      </c>
      <c r="I24" s="22">
        <f>IF($A24="",0,MAX(0,MIN($D24,I$5+12)-MAX($C24,I$5)))</f>
        <v/>
      </c>
      <c r="J24" s="22">
        <f>IF($A24="",0,MAX(0,MIN($D24,J$5+12)-MAX($C24,J$5)))</f>
        <v/>
      </c>
      <c r="K24" s="22">
        <f>IF($A24="",0,MAX(0,MIN($D24,K$5+12)-MAX($C24,K$5)))</f>
        <v/>
      </c>
      <c r="L24" s="22">
        <f>IF($A24="",0,MAX(0,MIN($D24,L$5+12)-MAX($C24,L$5)))</f>
        <v/>
      </c>
      <c r="M24" s="22">
        <f>IF($A24="",0,MAX(0,MIN($D24,M$5+12)-MAX($C24,M$5)))</f>
        <v/>
      </c>
      <c r="N24" s="22">
        <f>IF($A24="",0,MAX(0,MIN($D24,N$5+12)-MAX($C24,N$5)))</f>
        <v/>
      </c>
      <c r="O24" s="22">
        <f>IF($A24="",0,MAX(0,MIN($D24,O$5+12)-MAX($C24,O$5)))</f>
        <v/>
      </c>
      <c r="P24" s="22">
        <f>IF($A24="",0,MAX(0,MIN($D24,P$5+12)-MAX($C24,P$5)))</f>
        <v/>
      </c>
      <c r="Q24" s="22">
        <f>IF($A24="",0,MAX(0,MIN($D24,Q$5+12)-MAX($C24,Q$5)))</f>
        <v/>
      </c>
      <c r="S24" s="19">
        <f>IF(OR($A24="",F24=0),0,IF(AND($E24&lt;=F$5+12,$D24=$E24),(Register!$F24-Register!$G24-0),IF($B24="RB",MIN(ROUND((Register!$F24-0)*Register!$J24*F24/12,2),(Register!$F24-Register!$G24-0)),MIN(ROUND((Register!$F24-Register!$G24)/(Register!$H24*12)*F24,2),(Register!$F24-Register!$G24-0)))))</f>
        <v/>
      </c>
      <c r="T24" s="19">
        <f>IF(OR($A24="",G24=0),0,IF(AND($E24&lt;=G$5+12,$D24=$E24),(Register!$F24-Register!$G24-SUM($S24:S24)),IF($B24="RB",MIN(ROUND((Register!$F24-SUM($S24:S24))*Register!$J24*G24/12,2),(Register!$F24-Register!$G24-SUM($S24:S24))),MIN(ROUND((Register!$F24-Register!$G24)/(Register!$H24*12)*G24,2),(Register!$F24-Register!$G24-SUM($S24:S24))))))</f>
        <v/>
      </c>
      <c r="U24" s="19">
        <f>IF(OR($A24="",H24=0),0,IF(AND($E24&lt;=H$5+12,$D24=$E24),(Register!$F24-Register!$G24-SUM($S24:T24)),IF($B24="RB",MIN(ROUND((Register!$F24-SUM($S24:T24))*Register!$J24*H24/12,2),(Register!$F24-Register!$G24-SUM($S24:T24))),MIN(ROUND((Register!$F24-Register!$G24)/(Register!$H24*12)*H24,2),(Register!$F24-Register!$G24-SUM($S24:T24))))))</f>
        <v/>
      </c>
      <c r="V24" s="19">
        <f>IF(OR($A24="",I24=0),0,IF(AND($E24&lt;=I$5+12,$D24=$E24),(Register!$F24-Register!$G24-SUM($S24:U24)),IF($B24="RB",MIN(ROUND((Register!$F24-SUM($S24:U24))*Register!$J24*I24/12,2),(Register!$F24-Register!$G24-SUM($S24:U24))),MIN(ROUND((Register!$F24-Register!$G24)/(Register!$H24*12)*I24,2),(Register!$F24-Register!$G24-SUM($S24:U24))))))</f>
        <v/>
      </c>
      <c r="W24" s="19">
        <f>IF(OR($A24="",J24=0),0,IF(AND($E24&lt;=J$5+12,$D24=$E24),(Register!$F24-Register!$G24-SUM($S24:V24)),IF($B24="RB",MIN(ROUND((Register!$F24-SUM($S24:V24))*Register!$J24*J24/12,2),(Register!$F24-Register!$G24-SUM($S24:V24))),MIN(ROUND((Register!$F24-Register!$G24)/(Register!$H24*12)*J24,2),(Register!$F24-Register!$G24-SUM($S24:V24))))))</f>
        <v/>
      </c>
      <c r="X24" s="19">
        <f>IF(OR($A24="",K24=0),0,IF(AND($E24&lt;=K$5+12,$D24=$E24),(Register!$F24-Register!$G24-SUM($S24:W24)),IF($B24="RB",MIN(ROUND((Register!$F24-SUM($S24:W24))*Register!$J24*K24/12,2),(Register!$F24-Register!$G24-SUM($S24:W24))),MIN(ROUND((Register!$F24-Register!$G24)/(Register!$H24*12)*K24,2),(Register!$F24-Register!$G24-SUM($S24:W24))))))</f>
        <v/>
      </c>
      <c r="Y24" s="19">
        <f>IF(OR($A24="",L24=0),0,IF(AND($E24&lt;=L$5+12,$D24=$E24),(Register!$F24-Register!$G24-SUM($S24:X24)),IF($B24="RB",MIN(ROUND((Register!$F24-SUM($S24:X24))*Register!$J24*L24/12,2),(Register!$F24-Register!$G24-SUM($S24:X24))),MIN(ROUND((Register!$F24-Register!$G24)/(Register!$H24*12)*L24,2),(Register!$F24-Register!$G24-SUM($S24:X24))))))</f>
        <v/>
      </c>
      <c r="Z24" s="19">
        <f>IF(OR($A24="",M24=0),0,IF(AND($E24&lt;=M$5+12,$D24=$E24),(Register!$F24-Register!$G24-SUM($S24:Y24)),IF($B24="RB",MIN(ROUND((Register!$F24-SUM($S24:Y24))*Register!$J24*M24/12,2),(Register!$F24-Register!$G24-SUM($S24:Y24))),MIN(ROUND((Register!$F24-Register!$G24)/(Register!$H24*12)*M24,2),(Register!$F24-Register!$G24-SUM($S24:Y24))))))</f>
        <v/>
      </c>
      <c r="AA24" s="19">
        <f>IF(OR($A24="",N24=0),0,IF(AND($E24&lt;=N$5+12,$D24=$E24),(Register!$F24-Register!$G24-SUM($S24:Z24)),IF($B24="RB",MIN(ROUND((Register!$F24-SUM($S24:Z24))*Register!$J24*N24/12,2),(Register!$F24-Register!$G24-SUM($S24:Z24))),MIN(ROUND((Register!$F24-Register!$G24)/(Register!$H24*12)*N24,2),(Register!$F24-Register!$G24-SUM($S24:Z24))))))</f>
        <v/>
      </c>
      <c r="AB24" s="19">
        <f>IF(OR($A24="",O24=0),0,IF(AND($E24&lt;=O$5+12,$D24=$E24),(Register!$F24-Register!$G24-SUM($S24:AA24)),IF($B24="RB",MIN(ROUND((Register!$F24-SUM($S24:AA24))*Register!$J24*O24/12,2),(Register!$F24-Register!$G24-SUM($S24:AA24))),MIN(ROUND((Register!$F24-Register!$G24)/(Register!$H24*12)*O24,2),(Register!$F24-Register!$G24-SUM($S24:AA24))))))</f>
        <v/>
      </c>
      <c r="AC24" s="19">
        <f>IF(OR($A24="",P24=0),0,IF(AND($E24&lt;=P$5+12,$D24=$E24),(Register!$F24-Register!$G24-SUM($S24:AB24)),IF($B24="RB",MIN(ROUND((Register!$F24-SUM($S24:AB24))*Register!$J24*P24/12,2),(Register!$F24-Register!$G24-SUM($S24:AB24))),MIN(ROUND((Register!$F24-Register!$G24)/(Register!$H24*12)*P24,2),(Register!$F24-Register!$G24-SUM($S24:AB24))))))</f>
        <v/>
      </c>
      <c r="AD24" s="19">
        <f>IF(OR($A24="",Q24=0),0,IF(AND($E24&lt;=Q$5+12,$D24=$E24),(Register!$F24-Register!$G24-SUM($S24:AC24)),IF($B24="RB",MIN(ROUND((Register!$F24-SUM($S24:AC24))*Register!$J24*Q24/12,2),(Register!$F24-Register!$G24-SUM($S24:AC24))),MIN(ROUND((Register!$F24-Register!$G24)/(Register!$H24*12)*Q24,2),(Register!$F24-Register!$G24-SUM($S24:AC24))))))</f>
        <v/>
      </c>
      <c r="AE24" s="19">
        <f>SUM(S24:AD24)</f>
        <v/>
      </c>
    </row>
    <row r="25">
      <c r="A25" s="6">
        <f>IF(Register!$A25="","",Register!$A25)</f>
        <v/>
      </c>
      <c r="B25" s="6">
        <f>IF($A25="","",Register!$I25)</f>
        <v/>
      </c>
      <c r="C25" s="22">
        <f>IF($A25="","",YEAR(Register!$E25)*12+MONTH(Register!$E25))</f>
        <v/>
      </c>
      <c r="D25" s="22">
        <f>IF($A25="","",IF(Register!$K25="",E25,MIN(E25,YEAR(Register!$K25)*12+MONTH(Register!$K25))))</f>
        <v/>
      </c>
      <c r="E25" s="22">
        <f>IF($A25="","",C25+ROUND(Register!$H25*12,0))</f>
        <v/>
      </c>
      <c r="F25" s="22">
        <f>IF($A25="",0,MAX(0,MIN($D25,F$5+12)-MAX($C25,F$5)))</f>
        <v/>
      </c>
      <c r="G25" s="22">
        <f>IF($A25="",0,MAX(0,MIN($D25,G$5+12)-MAX($C25,G$5)))</f>
        <v/>
      </c>
      <c r="H25" s="22">
        <f>IF($A25="",0,MAX(0,MIN($D25,H$5+12)-MAX($C25,H$5)))</f>
        <v/>
      </c>
      <c r="I25" s="22">
        <f>IF($A25="",0,MAX(0,MIN($D25,I$5+12)-MAX($C25,I$5)))</f>
        <v/>
      </c>
      <c r="J25" s="22">
        <f>IF($A25="",0,MAX(0,MIN($D25,J$5+12)-MAX($C25,J$5)))</f>
        <v/>
      </c>
      <c r="K25" s="22">
        <f>IF($A25="",0,MAX(0,MIN($D25,K$5+12)-MAX($C25,K$5)))</f>
        <v/>
      </c>
      <c r="L25" s="22">
        <f>IF($A25="",0,MAX(0,MIN($D25,L$5+12)-MAX($C25,L$5)))</f>
        <v/>
      </c>
      <c r="M25" s="22">
        <f>IF($A25="",0,MAX(0,MIN($D25,M$5+12)-MAX($C25,M$5)))</f>
        <v/>
      </c>
      <c r="N25" s="22">
        <f>IF($A25="",0,MAX(0,MIN($D25,N$5+12)-MAX($C25,N$5)))</f>
        <v/>
      </c>
      <c r="O25" s="22">
        <f>IF($A25="",0,MAX(0,MIN($D25,O$5+12)-MAX($C25,O$5)))</f>
        <v/>
      </c>
      <c r="P25" s="22">
        <f>IF($A25="",0,MAX(0,MIN($D25,P$5+12)-MAX($C25,P$5)))</f>
        <v/>
      </c>
      <c r="Q25" s="22">
        <f>IF($A25="",0,MAX(0,MIN($D25,Q$5+12)-MAX($C25,Q$5)))</f>
        <v/>
      </c>
      <c r="S25" s="19">
        <f>IF(OR($A25="",F25=0),0,IF(AND($E25&lt;=F$5+12,$D25=$E25),(Register!$F25-Register!$G25-0),IF($B25="RB",MIN(ROUND((Register!$F25-0)*Register!$J25*F25/12,2),(Register!$F25-Register!$G25-0)),MIN(ROUND((Register!$F25-Register!$G25)/(Register!$H25*12)*F25,2),(Register!$F25-Register!$G25-0)))))</f>
        <v/>
      </c>
      <c r="T25" s="19">
        <f>IF(OR($A25="",G25=0),0,IF(AND($E25&lt;=G$5+12,$D25=$E25),(Register!$F25-Register!$G25-SUM($S25:S25)),IF($B25="RB",MIN(ROUND((Register!$F25-SUM($S25:S25))*Register!$J25*G25/12,2),(Register!$F25-Register!$G25-SUM($S25:S25))),MIN(ROUND((Register!$F25-Register!$G25)/(Register!$H25*12)*G25,2),(Register!$F25-Register!$G25-SUM($S25:S25))))))</f>
        <v/>
      </c>
      <c r="U25" s="19">
        <f>IF(OR($A25="",H25=0),0,IF(AND($E25&lt;=H$5+12,$D25=$E25),(Register!$F25-Register!$G25-SUM($S25:T25)),IF($B25="RB",MIN(ROUND((Register!$F25-SUM($S25:T25))*Register!$J25*H25/12,2),(Register!$F25-Register!$G25-SUM($S25:T25))),MIN(ROUND((Register!$F25-Register!$G25)/(Register!$H25*12)*H25,2),(Register!$F25-Register!$G25-SUM($S25:T25))))))</f>
        <v/>
      </c>
      <c r="V25" s="19">
        <f>IF(OR($A25="",I25=0),0,IF(AND($E25&lt;=I$5+12,$D25=$E25),(Register!$F25-Register!$G25-SUM($S25:U25)),IF($B25="RB",MIN(ROUND((Register!$F25-SUM($S25:U25))*Register!$J25*I25/12,2),(Register!$F25-Register!$G25-SUM($S25:U25))),MIN(ROUND((Register!$F25-Register!$G25)/(Register!$H25*12)*I25,2),(Register!$F25-Register!$G25-SUM($S25:U25))))))</f>
        <v/>
      </c>
      <c r="W25" s="19">
        <f>IF(OR($A25="",J25=0),0,IF(AND($E25&lt;=J$5+12,$D25=$E25),(Register!$F25-Register!$G25-SUM($S25:V25)),IF($B25="RB",MIN(ROUND((Register!$F25-SUM($S25:V25))*Register!$J25*J25/12,2),(Register!$F25-Register!$G25-SUM($S25:V25))),MIN(ROUND((Register!$F25-Register!$G25)/(Register!$H25*12)*J25,2),(Register!$F25-Register!$G25-SUM($S25:V25))))))</f>
        <v/>
      </c>
      <c r="X25" s="19">
        <f>IF(OR($A25="",K25=0),0,IF(AND($E25&lt;=K$5+12,$D25=$E25),(Register!$F25-Register!$G25-SUM($S25:W25)),IF($B25="RB",MIN(ROUND((Register!$F25-SUM($S25:W25))*Register!$J25*K25/12,2),(Register!$F25-Register!$G25-SUM($S25:W25))),MIN(ROUND((Register!$F25-Register!$G25)/(Register!$H25*12)*K25,2),(Register!$F25-Register!$G25-SUM($S25:W25))))))</f>
        <v/>
      </c>
      <c r="Y25" s="19">
        <f>IF(OR($A25="",L25=0),0,IF(AND($E25&lt;=L$5+12,$D25=$E25),(Register!$F25-Register!$G25-SUM($S25:X25)),IF($B25="RB",MIN(ROUND((Register!$F25-SUM($S25:X25))*Register!$J25*L25/12,2),(Register!$F25-Register!$G25-SUM($S25:X25))),MIN(ROUND((Register!$F25-Register!$G25)/(Register!$H25*12)*L25,2),(Register!$F25-Register!$G25-SUM($S25:X25))))))</f>
        <v/>
      </c>
      <c r="Z25" s="19">
        <f>IF(OR($A25="",M25=0),0,IF(AND($E25&lt;=M$5+12,$D25=$E25),(Register!$F25-Register!$G25-SUM($S25:Y25)),IF($B25="RB",MIN(ROUND((Register!$F25-SUM($S25:Y25))*Register!$J25*M25/12,2),(Register!$F25-Register!$G25-SUM($S25:Y25))),MIN(ROUND((Register!$F25-Register!$G25)/(Register!$H25*12)*M25,2),(Register!$F25-Register!$G25-SUM($S25:Y25))))))</f>
        <v/>
      </c>
      <c r="AA25" s="19">
        <f>IF(OR($A25="",N25=0),0,IF(AND($E25&lt;=N$5+12,$D25=$E25),(Register!$F25-Register!$G25-SUM($S25:Z25)),IF($B25="RB",MIN(ROUND((Register!$F25-SUM($S25:Z25))*Register!$J25*N25/12,2),(Register!$F25-Register!$G25-SUM($S25:Z25))),MIN(ROUND((Register!$F25-Register!$G25)/(Register!$H25*12)*N25,2),(Register!$F25-Register!$G25-SUM($S25:Z25))))))</f>
        <v/>
      </c>
      <c r="AB25" s="19">
        <f>IF(OR($A25="",O25=0),0,IF(AND($E25&lt;=O$5+12,$D25=$E25),(Register!$F25-Register!$G25-SUM($S25:AA25)),IF($B25="RB",MIN(ROUND((Register!$F25-SUM($S25:AA25))*Register!$J25*O25/12,2),(Register!$F25-Register!$G25-SUM($S25:AA25))),MIN(ROUND((Register!$F25-Register!$G25)/(Register!$H25*12)*O25,2),(Register!$F25-Register!$G25-SUM($S25:AA25))))))</f>
        <v/>
      </c>
      <c r="AC25" s="19">
        <f>IF(OR($A25="",P25=0),0,IF(AND($E25&lt;=P$5+12,$D25=$E25),(Register!$F25-Register!$G25-SUM($S25:AB25)),IF($B25="RB",MIN(ROUND((Register!$F25-SUM($S25:AB25))*Register!$J25*P25/12,2),(Register!$F25-Register!$G25-SUM($S25:AB25))),MIN(ROUND((Register!$F25-Register!$G25)/(Register!$H25*12)*P25,2),(Register!$F25-Register!$G25-SUM($S25:AB25))))))</f>
        <v/>
      </c>
      <c r="AD25" s="19">
        <f>IF(OR($A25="",Q25=0),0,IF(AND($E25&lt;=Q$5+12,$D25=$E25),(Register!$F25-Register!$G25-SUM($S25:AC25)),IF($B25="RB",MIN(ROUND((Register!$F25-SUM($S25:AC25))*Register!$J25*Q25/12,2),(Register!$F25-Register!$G25-SUM($S25:AC25))),MIN(ROUND((Register!$F25-Register!$G25)/(Register!$H25*12)*Q25,2),(Register!$F25-Register!$G25-SUM($S25:AC25))))))</f>
        <v/>
      </c>
      <c r="AE25" s="19">
        <f>SUM(S25:AD25)</f>
        <v/>
      </c>
    </row>
    <row r="26">
      <c r="A26" s="6">
        <f>IF(Register!$A26="","",Register!$A26)</f>
        <v/>
      </c>
      <c r="B26" s="6">
        <f>IF($A26="","",Register!$I26)</f>
        <v/>
      </c>
      <c r="C26" s="22">
        <f>IF($A26="","",YEAR(Register!$E26)*12+MONTH(Register!$E26))</f>
        <v/>
      </c>
      <c r="D26" s="22">
        <f>IF($A26="","",IF(Register!$K26="",E26,MIN(E26,YEAR(Register!$K26)*12+MONTH(Register!$K26))))</f>
        <v/>
      </c>
      <c r="E26" s="22">
        <f>IF($A26="","",C26+ROUND(Register!$H26*12,0))</f>
        <v/>
      </c>
      <c r="F26" s="22">
        <f>IF($A26="",0,MAX(0,MIN($D26,F$5+12)-MAX($C26,F$5)))</f>
        <v/>
      </c>
      <c r="G26" s="22">
        <f>IF($A26="",0,MAX(0,MIN($D26,G$5+12)-MAX($C26,G$5)))</f>
        <v/>
      </c>
      <c r="H26" s="22">
        <f>IF($A26="",0,MAX(0,MIN($D26,H$5+12)-MAX($C26,H$5)))</f>
        <v/>
      </c>
      <c r="I26" s="22">
        <f>IF($A26="",0,MAX(0,MIN($D26,I$5+12)-MAX($C26,I$5)))</f>
        <v/>
      </c>
      <c r="J26" s="22">
        <f>IF($A26="",0,MAX(0,MIN($D26,J$5+12)-MAX($C26,J$5)))</f>
        <v/>
      </c>
      <c r="K26" s="22">
        <f>IF($A26="",0,MAX(0,MIN($D26,K$5+12)-MAX($C26,K$5)))</f>
        <v/>
      </c>
      <c r="L26" s="22">
        <f>IF($A26="",0,MAX(0,MIN($D26,L$5+12)-MAX($C26,L$5)))</f>
        <v/>
      </c>
      <c r="M26" s="22">
        <f>IF($A26="",0,MAX(0,MIN($D26,M$5+12)-MAX($C26,M$5)))</f>
        <v/>
      </c>
      <c r="N26" s="22">
        <f>IF($A26="",0,MAX(0,MIN($D26,N$5+12)-MAX($C26,N$5)))</f>
        <v/>
      </c>
      <c r="O26" s="22">
        <f>IF($A26="",0,MAX(0,MIN($D26,O$5+12)-MAX($C26,O$5)))</f>
        <v/>
      </c>
      <c r="P26" s="22">
        <f>IF($A26="",0,MAX(0,MIN($D26,P$5+12)-MAX($C26,P$5)))</f>
        <v/>
      </c>
      <c r="Q26" s="22">
        <f>IF($A26="",0,MAX(0,MIN($D26,Q$5+12)-MAX($C26,Q$5)))</f>
        <v/>
      </c>
      <c r="S26" s="19">
        <f>IF(OR($A26="",F26=0),0,IF(AND($E26&lt;=F$5+12,$D26=$E26),(Register!$F26-Register!$G26-0),IF($B26="RB",MIN(ROUND((Register!$F26-0)*Register!$J26*F26/12,2),(Register!$F26-Register!$G26-0)),MIN(ROUND((Register!$F26-Register!$G26)/(Register!$H26*12)*F26,2),(Register!$F26-Register!$G26-0)))))</f>
        <v/>
      </c>
      <c r="T26" s="19">
        <f>IF(OR($A26="",G26=0),0,IF(AND($E26&lt;=G$5+12,$D26=$E26),(Register!$F26-Register!$G26-SUM($S26:S26)),IF($B26="RB",MIN(ROUND((Register!$F26-SUM($S26:S26))*Register!$J26*G26/12,2),(Register!$F26-Register!$G26-SUM($S26:S26))),MIN(ROUND((Register!$F26-Register!$G26)/(Register!$H26*12)*G26,2),(Register!$F26-Register!$G26-SUM($S26:S26))))))</f>
        <v/>
      </c>
      <c r="U26" s="19">
        <f>IF(OR($A26="",H26=0),0,IF(AND($E26&lt;=H$5+12,$D26=$E26),(Register!$F26-Register!$G26-SUM($S26:T26)),IF($B26="RB",MIN(ROUND((Register!$F26-SUM($S26:T26))*Register!$J26*H26/12,2),(Register!$F26-Register!$G26-SUM($S26:T26))),MIN(ROUND((Register!$F26-Register!$G26)/(Register!$H26*12)*H26,2),(Register!$F26-Register!$G26-SUM($S26:T26))))))</f>
        <v/>
      </c>
      <c r="V26" s="19">
        <f>IF(OR($A26="",I26=0),0,IF(AND($E26&lt;=I$5+12,$D26=$E26),(Register!$F26-Register!$G26-SUM($S26:U26)),IF($B26="RB",MIN(ROUND((Register!$F26-SUM($S26:U26))*Register!$J26*I26/12,2),(Register!$F26-Register!$G26-SUM($S26:U26))),MIN(ROUND((Register!$F26-Register!$G26)/(Register!$H26*12)*I26,2),(Register!$F26-Register!$G26-SUM($S26:U26))))))</f>
        <v/>
      </c>
      <c r="W26" s="19">
        <f>IF(OR($A26="",J26=0),0,IF(AND($E26&lt;=J$5+12,$D26=$E26),(Register!$F26-Register!$G26-SUM($S26:V26)),IF($B26="RB",MIN(ROUND((Register!$F26-SUM($S26:V26))*Register!$J26*J26/12,2),(Register!$F26-Register!$G26-SUM($S26:V26))),MIN(ROUND((Register!$F26-Register!$G26)/(Register!$H26*12)*J26,2),(Register!$F26-Register!$G26-SUM($S26:V26))))))</f>
        <v/>
      </c>
      <c r="X26" s="19">
        <f>IF(OR($A26="",K26=0),0,IF(AND($E26&lt;=K$5+12,$D26=$E26),(Register!$F26-Register!$G26-SUM($S26:W26)),IF($B26="RB",MIN(ROUND((Register!$F26-SUM($S26:W26))*Register!$J26*K26/12,2),(Register!$F26-Register!$G26-SUM($S26:W26))),MIN(ROUND((Register!$F26-Register!$G26)/(Register!$H26*12)*K26,2),(Register!$F26-Register!$G26-SUM($S26:W26))))))</f>
        <v/>
      </c>
      <c r="Y26" s="19">
        <f>IF(OR($A26="",L26=0),0,IF(AND($E26&lt;=L$5+12,$D26=$E26),(Register!$F26-Register!$G26-SUM($S26:X26)),IF($B26="RB",MIN(ROUND((Register!$F26-SUM($S26:X26))*Register!$J26*L26/12,2),(Register!$F26-Register!$G26-SUM($S26:X26))),MIN(ROUND((Register!$F26-Register!$G26)/(Register!$H26*12)*L26,2),(Register!$F26-Register!$G26-SUM($S26:X26))))))</f>
        <v/>
      </c>
      <c r="Z26" s="19">
        <f>IF(OR($A26="",M26=0),0,IF(AND($E26&lt;=M$5+12,$D26=$E26),(Register!$F26-Register!$G26-SUM($S26:Y26)),IF($B26="RB",MIN(ROUND((Register!$F26-SUM($S26:Y26))*Register!$J26*M26/12,2),(Register!$F26-Register!$G26-SUM($S26:Y26))),MIN(ROUND((Register!$F26-Register!$G26)/(Register!$H26*12)*M26,2),(Register!$F26-Register!$G26-SUM($S26:Y26))))))</f>
        <v/>
      </c>
      <c r="AA26" s="19">
        <f>IF(OR($A26="",N26=0),0,IF(AND($E26&lt;=N$5+12,$D26=$E26),(Register!$F26-Register!$G26-SUM($S26:Z26)),IF($B26="RB",MIN(ROUND((Register!$F26-SUM($S26:Z26))*Register!$J26*N26/12,2),(Register!$F26-Register!$G26-SUM($S26:Z26))),MIN(ROUND((Register!$F26-Register!$G26)/(Register!$H26*12)*N26,2),(Register!$F26-Register!$G26-SUM($S26:Z26))))))</f>
        <v/>
      </c>
      <c r="AB26" s="19">
        <f>IF(OR($A26="",O26=0),0,IF(AND($E26&lt;=O$5+12,$D26=$E26),(Register!$F26-Register!$G26-SUM($S26:AA26)),IF($B26="RB",MIN(ROUND((Register!$F26-SUM($S26:AA26))*Register!$J26*O26/12,2),(Register!$F26-Register!$G26-SUM($S26:AA26))),MIN(ROUND((Register!$F26-Register!$G26)/(Register!$H26*12)*O26,2),(Register!$F26-Register!$G26-SUM($S26:AA26))))))</f>
        <v/>
      </c>
      <c r="AC26" s="19">
        <f>IF(OR($A26="",P26=0),0,IF(AND($E26&lt;=P$5+12,$D26=$E26),(Register!$F26-Register!$G26-SUM($S26:AB26)),IF($B26="RB",MIN(ROUND((Register!$F26-SUM($S26:AB26))*Register!$J26*P26/12,2),(Register!$F26-Register!$G26-SUM($S26:AB26))),MIN(ROUND((Register!$F26-Register!$G26)/(Register!$H26*12)*P26,2),(Register!$F26-Register!$G26-SUM($S26:AB26))))))</f>
        <v/>
      </c>
      <c r="AD26" s="19">
        <f>IF(OR($A26="",Q26=0),0,IF(AND($E26&lt;=Q$5+12,$D26=$E26),(Register!$F26-Register!$G26-SUM($S26:AC26)),IF($B26="RB",MIN(ROUND((Register!$F26-SUM($S26:AC26))*Register!$J26*Q26/12,2),(Register!$F26-Register!$G26-SUM($S26:AC26))),MIN(ROUND((Register!$F26-Register!$G26)/(Register!$H26*12)*Q26,2),(Register!$F26-Register!$G26-SUM($S26:AC26))))))</f>
        <v/>
      </c>
      <c r="AE26" s="19">
        <f>SUM(S26:AD26)</f>
        <v/>
      </c>
    </row>
    <row r="27">
      <c r="A27" s="6">
        <f>IF(Register!$A27="","",Register!$A27)</f>
        <v/>
      </c>
      <c r="B27" s="6">
        <f>IF($A27="","",Register!$I27)</f>
        <v/>
      </c>
      <c r="C27" s="22">
        <f>IF($A27="","",YEAR(Register!$E27)*12+MONTH(Register!$E27))</f>
        <v/>
      </c>
      <c r="D27" s="22">
        <f>IF($A27="","",IF(Register!$K27="",E27,MIN(E27,YEAR(Register!$K27)*12+MONTH(Register!$K27))))</f>
        <v/>
      </c>
      <c r="E27" s="22">
        <f>IF($A27="","",C27+ROUND(Register!$H27*12,0))</f>
        <v/>
      </c>
      <c r="F27" s="22">
        <f>IF($A27="",0,MAX(0,MIN($D27,F$5+12)-MAX($C27,F$5)))</f>
        <v/>
      </c>
      <c r="G27" s="22">
        <f>IF($A27="",0,MAX(0,MIN($D27,G$5+12)-MAX($C27,G$5)))</f>
        <v/>
      </c>
      <c r="H27" s="22">
        <f>IF($A27="",0,MAX(0,MIN($D27,H$5+12)-MAX($C27,H$5)))</f>
        <v/>
      </c>
      <c r="I27" s="22">
        <f>IF($A27="",0,MAX(0,MIN($D27,I$5+12)-MAX($C27,I$5)))</f>
        <v/>
      </c>
      <c r="J27" s="22">
        <f>IF($A27="",0,MAX(0,MIN($D27,J$5+12)-MAX($C27,J$5)))</f>
        <v/>
      </c>
      <c r="K27" s="22">
        <f>IF($A27="",0,MAX(0,MIN($D27,K$5+12)-MAX($C27,K$5)))</f>
        <v/>
      </c>
      <c r="L27" s="22">
        <f>IF($A27="",0,MAX(0,MIN($D27,L$5+12)-MAX($C27,L$5)))</f>
        <v/>
      </c>
      <c r="M27" s="22">
        <f>IF($A27="",0,MAX(0,MIN($D27,M$5+12)-MAX($C27,M$5)))</f>
        <v/>
      </c>
      <c r="N27" s="22">
        <f>IF($A27="",0,MAX(0,MIN($D27,N$5+12)-MAX($C27,N$5)))</f>
        <v/>
      </c>
      <c r="O27" s="22">
        <f>IF($A27="",0,MAX(0,MIN($D27,O$5+12)-MAX($C27,O$5)))</f>
        <v/>
      </c>
      <c r="P27" s="22">
        <f>IF($A27="",0,MAX(0,MIN($D27,P$5+12)-MAX($C27,P$5)))</f>
        <v/>
      </c>
      <c r="Q27" s="22">
        <f>IF($A27="",0,MAX(0,MIN($D27,Q$5+12)-MAX($C27,Q$5)))</f>
        <v/>
      </c>
      <c r="S27" s="19">
        <f>IF(OR($A27="",F27=0),0,IF(AND($E27&lt;=F$5+12,$D27=$E27),(Register!$F27-Register!$G27-0),IF($B27="RB",MIN(ROUND((Register!$F27-0)*Register!$J27*F27/12,2),(Register!$F27-Register!$G27-0)),MIN(ROUND((Register!$F27-Register!$G27)/(Register!$H27*12)*F27,2),(Register!$F27-Register!$G27-0)))))</f>
        <v/>
      </c>
      <c r="T27" s="19">
        <f>IF(OR($A27="",G27=0),0,IF(AND($E27&lt;=G$5+12,$D27=$E27),(Register!$F27-Register!$G27-SUM($S27:S27)),IF($B27="RB",MIN(ROUND((Register!$F27-SUM($S27:S27))*Register!$J27*G27/12,2),(Register!$F27-Register!$G27-SUM($S27:S27))),MIN(ROUND((Register!$F27-Register!$G27)/(Register!$H27*12)*G27,2),(Register!$F27-Register!$G27-SUM($S27:S27))))))</f>
        <v/>
      </c>
      <c r="U27" s="19">
        <f>IF(OR($A27="",H27=0),0,IF(AND($E27&lt;=H$5+12,$D27=$E27),(Register!$F27-Register!$G27-SUM($S27:T27)),IF($B27="RB",MIN(ROUND((Register!$F27-SUM($S27:T27))*Register!$J27*H27/12,2),(Register!$F27-Register!$G27-SUM($S27:T27))),MIN(ROUND((Register!$F27-Register!$G27)/(Register!$H27*12)*H27,2),(Register!$F27-Register!$G27-SUM($S27:T27))))))</f>
        <v/>
      </c>
      <c r="V27" s="19">
        <f>IF(OR($A27="",I27=0),0,IF(AND($E27&lt;=I$5+12,$D27=$E27),(Register!$F27-Register!$G27-SUM($S27:U27)),IF($B27="RB",MIN(ROUND((Register!$F27-SUM($S27:U27))*Register!$J27*I27/12,2),(Register!$F27-Register!$G27-SUM($S27:U27))),MIN(ROUND((Register!$F27-Register!$G27)/(Register!$H27*12)*I27,2),(Register!$F27-Register!$G27-SUM($S27:U27))))))</f>
        <v/>
      </c>
      <c r="W27" s="19">
        <f>IF(OR($A27="",J27=0),0,IF(AND($E27&lt;=J$5+12,$D27=$E27),(Register!$F27-Register!$G27-SUM($S27:V27)),IF($B27="RB",MIN(ROUND((Register!$F27-SUM($S27:V27))*Register!$J27*J27/12,2),(Register!$F27-Register!$G27-SUM($S27:V27))),MIN(ROUND((Register!$F27-Register!$G27)/(Register!$H27*12)*J27,2),(Register!$F27-Register!$G27-SUM($S27:V27))))))</f>
        <v/>
      </c>
      <c r="X27" s="19">
        <f>IF(OR($A27="",K27=0),0,IF(AND($E27&lt;=K$5+12,$D27=$E27),(Register!$F27-Register!$G27-SUM($S27:W27)),IF($B27="RB",MIN(ROUND((Register!$F27-SUM($S27:W27))*Register!$J27*K27/12,2),(Register!$F27-Register!$G27-SUM($S27:W27))),MIN(ROUND((Register!$F27-Register!$G27)/(Register!$H27*12)*K27,2),(Register!$F27-Register!$G27-SUM($S27:W27))))))</f>
        <v/>
      </c>
      <c r="Y27" s="19">
        <f>IF(OR($A27="",L27=0),0,IF(AND($E27&lt;=L$5+12,$D27=$E27),(Register!$F27-Register!$G27-SUM($S27:X27)),IF($B27="RB",MIN(ROUND((Register!$F27-SUM($S27:X27))*Register!$J27*L27/12,2),(Register!$F27-Register!$G27-SUM($S27:X27))),MIN(ROUND((Register!$F27-Register!$G27)/(Register!$H27*12)*L27,2),(Register!$F27-Register!$G27-SUM($S27:X27))))))</f>
        <v/>
      </c>
      <c r="Z27" s="19">
        <f>IF(OR($A27="",M27=0),0,IF(AND($E27&lt;=M$5+12,$D27=$E27),(Register!$F27-Register!$G27-SUM($S27:Y27)),IF($B27="RB",MIN(ROUND((Register!$F27-SUM($S27:Y27))*Register!$J27*M27/12,2),(Register!$F27-Register!$G27-SUM($S27:Y27))),MIN(ROUND((Register!$F27-Register!$G27)/(Register!$H27*12)*M27,2),(Register!$F27-Register!$G27-SUM($S27:Y27))))))</f>
        <v/>
      </c>
      <c r="AA27" s="19">
        <f>IF(OR($A27="",N27=0),0,IF(AND($E27&lt;=N$5+12,$D27=$E27),(Register!$F27-Register!$G27-SUM($S27:Z27)),IF($B27="RB",MIN(ROUND((Register!$F27-SUM($S27:Z27))*Register!$J27*N27/12,2),(Register!$F27-Register!$G27-SUM($S27:Z27))),MIN(ROUND((Register!$F27-Register!$G27)/(Register!$H27*12)*N27,2),(Register!$F27-Register!$G27-SUM($S27:Z27))))))</f>
        <v/>
      </c>
      <c r="AB27" s="19">
        <f>IF(OR($A27="",O27=0),0,IF(AND($E27&lt;=O$5+12,$D27=$E27),(Register!$F27-Register!$G27-SUM($S27:AA27)),IF($B27="RB",MIN(ROUND((Register!$F27-SUM($S27:AA27))*Register!$J27*O27/12,2),(Register!$F27-Register!$G27-SUM($S27:AA27))),MIN(ROUND((Register!$F27-Register!$G27)/(Register!$H27*12)*O27,2),(Register!$F27-Register!$G27-SUM($S27:AA27))))))</f>
        <v/>
      </c>
      <c r="AC27" s="19">
        <f>IF(OR($A27="",P27=0),0,IF(AND($E27&lt;=P$5+12,$D27=$E27),(Register!$F27-Register!$G27-SUM($S27:AB27)),IF($B27="RB",MIN(ROUND((Register!$F27-SUM($S27:AB27))*Register!$J27*P27/12,2),(Register!$F27-Register!$G27-SUM($S27:AB27))),MIN(ROUND((Register!$F27-Register!$G27)/(Register!$H27*12)*P27,2),(Register!$F27-Register!$G27-SUM($S27:AB27))))))</f>
        <v/>
      </c>
      <c r="AD27" s="19">
        <f>IF(OR($A27="",Q27=0),0,IF(AND($E27&lt;=Q$5+12,$D27=$E27),(Register!$F27-Register!$G27-SUM($S27:AC27)),IF($B27="RB",MIN(ROUND((Register!$F27-SUM($S27:AC27))*Register!$J27*Q27/12,2),(Register!$F27-Register!$G27-SUM($S27:AC27))),MIN(ROUND((Register!$F27-Register!$G27)/(Register!$H27*12)*Q27,2),(Register!$F27-Register!$G27-SUM($S27:AC27))))))</f>
        <v/>
      </c>
      <c r="AE27" s="19">
        <f>SUM(S27:AD27)</f>
        <v/>
      </c>
    </row>
    <row r="28">
      <c r="A28" s="6">
        <f>IF(Register!$A28="","",Register!$A28)</f>
        <v/>
      </c>
      <c r="B28" s="6">
        <f>IF($A28="","",Register!$I28)</f>
        <v/>
      </c>
      <c r="C28" s="22">
        <f>IF($A28="","",YEAR(Register!$E28)*12+MONTH(Register!$E28))</f>
        <v/>
      </c>
      <c r="D28" s="22">
        <f>IF($A28="","",IF(Register!$K28="",E28,MIN(E28,YEAR(Register!$K28)*12+MONTH(Register!$K28))))</f>
        <v/>
      </c>
      <c r="E28" s="22">
        <f>IF($A28="","",C28+ROUND(Register!$H28*12,0))</f>
        <v/>
      </c>
      <c r="F28" s="22">
        <f>IF($A28="",0,MAX(0,MIN($D28,F$5+12)-MAX($C28,F$5)))</f>
        <v/>
      </c>
      <c r="G28" s="22">
        <f>IF($A28="",0,MAX(0,MIN($D28,G$5+12)-MAX($C28,G$5)))</f>
        <v/>
      </c>
      <c r="H28" s="22">
        <f>IF($A28="",0,MAX(0,MIN($D28,H$5+12)-MAX($C28,H$5)))</f>
        <v/>
      </c>
      <c r="I28" s="22">
        <f>IF($A28="",0,MAX(0,MIN($D28,I$5+12)-MAX($C28,I$5)))</f>
        <v/>
      </c>
      <c r="J28" s="22">
        <f>IF($A28="",0,MAX(0,MIN($D28,J$5+12)-MAX($C28,J$5)))</f>
        <v/>
      </c>
      <c r="K28" s="22">
        <f>IF($A28="",0,MAX(0,MIN($D28,K$5+12)-MAX($C28,K$5)))</f>
        <v/>
      </c>
      <c r="L28" s="22">
        <f>IF($A28="",0,MAX(0,MIN($D28,L$5+12)-MAX($C28,L$5)))</f>
        <v/>
      </c>
      <c r="M28" s="22">
        <f>IF($A28="",0,MAX(0,MIN($D28,M$5+12)-MAX($C28,M$5)))</f>
        <v/>
      </c>
      <c r="N28" s="22">
        <f>IF($A28="",0,MAX(0,MIN($D28,N$5+12)-MAX($C28,N$5)))</f>
        <v/>
      </c>
      <c r="O28" s="22">
        <f>IF($A28="",0,MAX(0,MIN($D28,O$5+12)-MAX($C28,O$5)))</f>
        <v/>
      </c>
      <c r="P28" s="22">
        <f>IF($A28="",0,MAX(0,MIN($D28,P$5+12)-MAX($C28,P$5)))</f>
        <v/>
      </c>
      <c r="Q28" s="22">
        <f>IF($A28="",0,MAX(0,MIN($D28,Q$5+12)-MAX($C28,Q$5)))</f>
        <v/>
      </c>
      <c r="S28" s="19">
        <f>IF(OR($A28="",F28=0),0,IF(AND($E28&lt;=F$5+12,$D28=$E28),(Register!$F28-Register!$G28-0),IF($B28="RB",MIN(ROUND((Register!$F28-0)*Register!$J28*F28/12,2),(Register!$F28-Register!$G28-0)),MIN(ROUND((Register!$F28-Register!$G28)/(Register!$H28*12)*F28,2),(Register!$F28-Register!$G28-0)))))</f>
        <v/>
      </c>
      <c r="T28" s="19">
        <f>IF(OR($A28="",G28=0),0,IF(AND($E28&lt;=G$5+12,$D28=$E28),(Register!$F28-Register!$G28-SUM($S28:S28)),IF($B28="RB",MIN(ROUND((Register!$F28-SUM($S28:S28))*Register!$J28*G28/12,2),(Register!$F28-Register!$G28-SUM($S28:S28))),MIN(ROUND((Register!$F28-Register!$G28)/(Register!$H28*12)*G28,2),(Register!$F28-Register!$G28-SUM($S28:S28))))))</f>
        <v/>
      </c>
      <c r="U28" s="19">
        <f>IF(OR($A28="",H28=0),0,IF(AND($E28&lt;=H$5+12,$D28=$E28),(Register!$F28-Register!$G28-SUM($S28:T28)),IF($B28="RB",MIN(ROUND((Register!$F28-SUM($S28:T28))*Register!$J28*H28/12,2),(Register!$F28-Register!$G28-SUM($S28:T28))),MIN(ROUND((Register!$F28-Register!$G28)/(Register!$H28*12)*H28,2),(Register!$F28-Register!$G28-SUM($S28:T28))))))</f>
        <v/>
      </c>
      <c r="V28" s="19">
        <f>IF(OR($A28="",I28=0),0,IF(AND($E28&lt;=I$5+12,$D28=$E28),(Register!$F28-Register!$G28-SUM($S28:U28)),IF($B28="RB",MIN(ROUND((Register!$F28-SUM($S28:U28))*Register!$J28*I28/12,2),(Register!$F28-Register!$G28-SUM($S28:U28))),MIN(ROUND((Register!$F28-Register!$G28)/(Register!$H28*12)*I28,2),(Register!$F28-Register!$G28-SUM($S28:U28))))))</f>
        <v/>
      </c>
      <c r="W28" s="19">
        <f>IF(OR($A28="",J28=0),0,IF(AND($E28&lt;=J$5+12,$D28=$E28),(Register!$F28-Register!$G28-SUM($S28:V28)),IF($B28="RB",MIN(ROUND((Register!$F28-SUM($S28:V28))*Register!$J28*J28/12,2),(Register!$F28-Register!$G28-SUM($S28:V28))),MIN(ROUND((Register!$F28-Register!$G28)/(Register!$H28*12)*J28,2),(Register!$F28-Register!$G28-SUM($S28:V28))))))</f>
        <v/>
      </c>
      <c r="X28" s="19">
        <f>IF(OR($A28="",K28=0),0,IF(AND($E28&lt;=K$5+12,$D28=$E28),(Register!$F28-Register!$G28-SUM($S28:W28)),IF($B28="RB",MIN(ROUND((Register!$F28-SUM($S28:W28))*Register!$J28*K28/12,2),(Register!$F28-Register!$G28-SUM($S28:W28))),MIN(ROUND((Register!$F28-Register!$G28)/(Register!$H28*12)*K28,2),(Register!$F28-Register!$G28-SUM($S28:W28))))))</f>
        <v/>
      </c>
      <c r="Y28" s="19">
        <f>IF(OR($A28="",L28=0),0,IF(AND($E28&lt;=L$5+12,$D28=$E28),(Register!$F28-Register!$G28-SUM($S28:X28)),IF($B28="RB",MIN(ROUND((Register!$F28-SUM($S28:X28))*Register!$J28*L28/12,2),(Register!$F28-Register!$G28-SUM($S28:X28))),MIN(ROUND((Register!$F28-Register!$G28)/(Register!$H28*12)*L28,2),(Register!$F28-Register!$G28-SUM($S28:X28))))))</f>
        <v/>
      </c>
      <c r="Z28" s="19">
        <f>IF(OR($A28="",M28=0),0,IF(AND($E28&lt;=M$5+12,$D28=$E28),(Register!$F28-Register!$G28-SUM($S28:Y28)),IF($B28="RB",MIN(ROUND((Register!$F28-SUM($S28:Y28))*Register!$J28*M28/12,2),(Register!$F28-Register!$G28-SUM($S28:Y28))),MIN(ROUND((Register!$F28-Register!$G28)/(Register!$H28*12)*M28,2),(Register!$F28-Register!$G28-SUM($S28:Y28))))))</f>
        <v/>
      </c>
      <c r="AA28" s="19">
        <f>IF(OR($A28="",N28=0),0,IF(AND($E28&lt;=N$5+12,$D28=$E28),(Register!$F28-Register!$G28-SUM($S28:Z28)),IF($B28="RB",MIN(ROUND((Register!$F28-SUM($S28:Z28))*Register!$J28*N28/12,2),(Register!$F28-Register!$G28-SUM($S28:Z28))),MIN(ROUND((Register!$F28-Register!$G28)/(Register!$H28*12)*N28,2),(Register!$F28-Register!$G28-SUM($S28:Z28))))))</f>
        <v/>
      </c>
      <c r="AB28" s="19">
        <f>IF(OR($A28="",O28=0),0,IF(AND($E28&lt;=O$5+12,$D28=$E28),(Register!$F28-Register!$G28-SUM($S28:AA28)),IF($B28="RB",MIN(ROUND((Register!$F28-SUM($S28:AA28))*Register!$J28*O28/12,2),(Register!$F28-Register!$G28-SUM($S28:AA28))),MIN(ROUND((Register!$F28-Register!$G28)/(Register!$H28*12)*O28,2),(Register!$F28-Register!$G28-SUM($S28:AA28))))))</f>
        <v/>
      </c>
      <c r="AC28" s="19">
        <f>IF(OR($A28="",P28=0),0,IF(AND($E28&lt;=P$5+12,$D28=$E28),(Register!$F28-Register!$G28-SUM($S28:AB28)),IF($B28="RB",MIN(ROUND((Register!$F28-SUM($S28:AB28))*Register!$J28*P28/12,2),(Register!$F28-Register!$G28-SUM($S28:AB28))),MIN(ROUND((Register!$F28-Register!$G28)/(Register!$H28*12)*P28,2),(Register!$F28-Register!$G28-SUM($S28:AB28))))))</f>
        <v/>
      </c>
      <c r="AD28" s="19">
        <f>IF(OR($A28="",Q28=0),0,IF(AND($E28&lt;=Q$5+12,$D28=$E28),(Register!$F28-Register!$G28-SUM($S28:AC28)),IF($B28="RB",MIN(ROUND((Register!$F28-SUM($S28:AC28))*Register!$J28*Q28/12,2),(Register!$F28-Register!$G28-SUM($S28:AC28))),MIN(ROUND((Register!$F28-Register!$G28)/(Register!$H28*12)*Q28,2),(Register!$F28-Register!$G28-SUM($S28:AC28))))))</f>
        <v/>
      </c>
      <c r="AE28" s="19">
        <f>SUM(S28:AD28)</f>
        <v/>
      </c>
    </row>
    <row r="29">
      <c r="A29" s="6">
        <f>IF(Register!$A29="","",Register!$A29)</f>
        <v/>
      </c>
      <c r="B29" s="6">
        <f>IF($A29="","",Register!$I29)</f>
        <v/>
      </c>
      <c r="C29" s="22">
        <f>IF($A29="","",YEAR(Register!$E29)*12+MONTH(Register!$E29))</f>
        <v/>
      </c>
      <c r="D29" s="22">
        <f>IF($A29="","",IF(Register!$K29="",E29,MIN(E29,YEAR(Register!$K29)*12+MONTH(Register!$K29))))</f>
        <v/>
      </c>
      <c r="E29" s="22">
        <f>IF($A29="","",C29+ROUND(Register!$H29*12,0))</f>
        <v/>
      </c>
      <c r="F29" s="22">
        <f>IF($A29="",0,MAX(0,MIN($D29,F$5+12)-MAX($C29,F$5)))</f>
        <v/>
      </c>
      <c r="G29" s="22">
        <f>IF($A29="",0,MAX(0,MIN($D29,G$5+12)-MAX($C29,G$5)))</f>
        <v/>
      </c>
      <c r="H29" s="22">
        <f>IF($A29="",0,MAX(0,MIN($D29,H$5+12)-MAX($C29,H$5)))</f>
        <v/>
      </c>
      <c r="I29" s="22">
        <f>IF($A29="",0,MAX(0,MIN($D29,I$5+12)-MAX($C29,I$5)))</f>
        <v/>
      </c>
      <c r="J29" s="22">
        <f>IF($A29="",0,MAX(0,MIN($D29,J$5+12)-MAX($C29,J$5)))</f>
        <v/>
      </c>
      <c r="K29" s="22">
        <f>IF($A29="",0,MAX(0,MIN($D29,K$5+12)-MAX($C29,K$5)))</f>
        <v/>
      </c>
      <c r="L29" s="22">
        <f>IF($A29="",0,MAX(0,MIN($D29,L$5+12)-MAX($C29,L$5)))</f>
        <v/>
      </c>
      <c r="M29" s="22">
        <f>IF($A29="",0,MAX(0,MIN($D29,M$5+12)-MAX($C29,M$5)))</f>
        <v/>
      </c>
      <c r="N29" s="22">
        <f>IF($A29="",0,MAX(0,MIN($D29,N$5+12)-MAX($C29,N$5)))</f>
        <v/>
      </c>
      <c r="O29" s="22">
        <f>IF($A29="",0,MAX(0,MIN($D29,O$5+12)-MAX($C29,O$5)))</f>
        <v/>
      </c>
      <c r="P29" s="22">
        <f>IF($A29="",0,MAX(0,MIN($D29,P$5+12)-MAX($C29,P$5)))</f>
        <v/>
      </c>
      <c r="Q29" s="22">
        <f>IF($A29="",0,MAX(0,MIN($D29,Q$5+12)-MAX($C29,Q$5)))</f>
        <v/>
      </c>
      <c r="S29" s="19">
        <f>IF(OR($A29="",F29=0),0,IF(AND($E29&lt;=F$5+12,$D29=$E29),(Register!$F29-Register!$G29-0),IF($B29="RB",MIN(ROUND((Register!$F29-0)*Register!$J29*F29/12,2),(Register!$F29-Register!$G29-0)),MIN(ROUND((Register!$F29-Register!$G29)/(Register!$H29*12)*F29,2),(Register!$F29-Register!$G29-0)))))</f>
        <v/>
      </c>
      <c r="T29" s="19">
        <f>IF(OR($A29="",G29=0),0,IF(AND($E29&lt;=G$5+12,$D29=$E29),(Register!$F29-Register!$G29-SUM($S29:S29)),IF($B29="RB",MIN(ROUND((Register!$F29-SUM($S29:S29))*Register!$J29*G29/12,2),(Register!$F29-Register!$G29-SUM($S29:S29))),MIN(ROUND((Register!$F29-Register!$G29)/(Register!$H29*12)*G29,2),(Register!$F29-Register!$G29-SUM($S29:S29))))))</f>
        <v/>
      </c>
      <c r="U29" s="19">
        <f>IF(OR($A29="",H29=0),0,IF(AND($E29&lt;=H$5+12,$D29=$E29),(Register!$F29-Register!$G29-SUM($S29:T29)),IF($B29="RB",MIN(ROUND((Register!$F29-SUM($S29:T29))*Register!$J29*H29/12,2),(Register!$F29-Register!$G29-SUM($S29:T29))),MIN(ROUND((Register!$F29-Register!$G29)/(Register!$H29*12)*H29,2),(Register!$F29-Register!$G29-SUM($S29:T29))))))</f>
        <v/>
      </c>
      <c r="V29" s="19">
        <f>IF(OR($A29="",I29=0),0,IF(AND($E29&lt;=I$5+12,$D29=$E29),(Register!$F29-Register!$G29-SUM($S29:U29)),IF($B29="RB",MIN(ROUND((Register!$F29-SUM($S29:U29))*Register!$J29*I29/12,2),(Register!$F29-Register!$G29-SUM($S29:U29))),MIN(ROUND((Register!$F29-Register!$G29)/(Register!$H29*12)*I29,2),(Register!$F29-Register!$G29-SUM($S29:U29))))))</f>
        <v/>
      </c>
      <c r="W29" s="19">
        <f>IF(OR($A29="",J29=0),0,IF(AND($E29&lt;=J$5+12,$D29=$E29),(Register!$F29-Register!$G29-SUM($S29:V29)),IF($B29="RB",MIN(ROUND((Register!$F29-SUM($S29:V29))*Register!$J29*J29/12,2),(Register!$F29-Register!$G29-SUM($S29:V29))),MIN(ROUND((Register!$F29-Register!$G29)/(Register!$H29*12)*J29,2),(Register!$F29-Register!$G29-SUM($S29:V29))))))</f>
        <v/>
      </c>
      <c r="X29" s="19">
        <f>IF(OR($A29="",K29=0),0,IF(AND($E29&lt;=K$5+12,$D29=$E29),(Register!$F29-Register!$G29-SUM($S29:W29)),IF($B29="RB",MIN(ROUND((Register!$F29-SUM($S29:W29))*Register!$J29*K29/12,2),(Register!$F29-Register!$G29-SUM($S29:W29))),MIN(ROUND((Register!$F29-Register!$G29)/(Register!$H29*12)*K29,2),(Register!$F29-Register!$G29-SUM($S29:W29))))))</f>
        <v/>
      </c>
      <c r="Y29" s="19">
        <f>IF(OR($A29="",L29=0),0,IF(AND($E29&lt;=L$5+12,$D29=$E29),(Register!$F29-Register!$G29-SUM($S29:X29)),IF($B29="RB",MIN(ROUND((Register!$F29-SUM($S29:X29))*Register!$J29*L29/12,2),(Register!$F29-Register!$G29-SUM($S29:X29))),MIN(ROUND((Register!$F29-Register!$G29)/(Register!$H29*12)*L29,2),(Register!$F29-Register!$G29-SUM($S29:X29))))))</f>
        <v/>
      </c>
      <c r="Z29" s="19">
        <f>IF(OR($A29="",M29=0),0,IF(AND($E29&lt;=M$5+12,$D29=$E29),(Register!$F29-Register!$G29-SUM($S29:Y29)),IF($B29="RB",MIN(ROUND((Register!$F29-SUM($S29:Y29))*Register!$J29*M29/12,2),(Register!$F29-Register!$G29-SUM($S29:Y29))),MIN(ROUND((Register!$F29-Register!$G29)/(Register!$H29*12)*M29,2),(Register!$F29-Register!$G29-SUM($S29:Y29))))))</f>
        <v/>
      </c>
      <c r="AA29" s="19">
        <f>IF(OR($A29="",N29=0),0,IF(AND($E29&lt;=N$5+12,$D29=$E29),(Register!$F29-Register!$G29-SUM($S29:Z29)),IF($B29="RB",MIN(ROUND((Register!$F29-SUM($S29:Z29))*Register!$J29*N29/12,2),(Register!$F29-Register!$G29-SUM($S29:Z29))),MIN(ROUND((Register!$F29-Register!$G29)/(Register!$H29*12)*N29,2),(Register!$F29-Register!$G29-SUM($S29:Z29))))))</f>
        <v/>
      </c>
      <c r="AB29" s="19">
        <f>IF(OR($A29="",O29=0),0,IF(AND($E29&lt;=O$5+12,$D29=$E29),(Register!$F29-Register!$G29-SUM($S29:AA29)),IF($B29="RB",MIN(ROUND((Register!$F29-SUM($S29:AA29))*Register!$J29*O29/12,2),(Register!$F29-Register!$G29-SUM($S29:AA29))),MIN(ROUND((Register!$F29-Register!$G29)/(Register!$H29*12)*O29,2),(Register!$F29-Register!$G29-SUM($S29:AA29))))))</f>
        <v/>
      </c>
      <c r="AC29" s="19">
        <f>IF(OR($A29="",P29=0),0,IF(AND($E29&lt;=P$5+12,$D29=$E29),(Register!$F29-Register!$G29-SUM($S29:AB29)),IF($B29="RB",MIN(ROUND((Register!$F29-SUM($S29:AB29))*Register!$J29*P29/12,2),(Register!$F29-Register!$G29-SUM($S29:AB29))),MIN(ROUND((Register!$F29-Register!$G29)/(Register!$H29*12)*P29,2),(Register!$F29-Register!$G29-SUM($S29:AB29))))))</f>
        <v/>
      </c>
      <c r="AD29" s="19">
        <f>IF(OR($A29="",Q29=0),0,IF(AND($E29&lt;=Q$5+12,$D29=$E29),(Register!$F29-Register!$G29-SUM($S29:AC29)),IF($B29="RB",MIN(ROUND((Register!$F29-SUM($S29:AC29))*Register!$J29*Q29/12,2),(Register!$F29-Register!$G29-SUM($S29:AC29))),MIN(ROUND((Register!$F29-Register!$G29)/(Register!$H29*12)*Q29,2),(Register!$F29-Register!$G29-SUM($S29:AC29))))))</f>
        <v/>
      </c>
      <c r="AE29" s="19">
        <f>SUM(S29:AD29)</f>
        <v/>
      </c>
    </row>
    <row r="30">
      <c r="A30" s="6">
        <f>IF(Register!$A30="","",Register!$A30)</f>
        <v/>
      </c>
      <c r="B30" s="6">
        <f>IF($A30="","",Register!$I30)</f>
        <v/>
      </c>
      <c r="C30" s="22">
        <f>IF($A30="","",YEAR(Register!$E30)*12+MONTH(Register!$E30))</f>
        <v/>
      </c>
      <c r="D30" s="22">
        <f>IF($A30="","",IF(Register!$K30="",E30,MIN(E30,YEAR(Register!$K30)*12+MONTH(Register!$K30))))</f>
        <v/>
      </c>
      <c r="E30" s="22">
        <f>IF($A30="","",C30+ROUND(Register!$H30*12,0))</f>
        <v/>
      </c>
      <c r="F30" s="22">
        <f>IF($A30="",0,MAX(0,MIN($D30,F$5+12)-MAX($C30,F$5)))</f>
        <v/>
      </c>
      <c r="G30" s="22">
        <f>IF($A30="",0,MAX(0,MIN($D30,G$5+12)-MAX($C30,G$5)))</f>
        <v/>
      </c>
      <c r="H30" s="22">
        <f>IF($A30="",0,MAX(0,MIN($D30,H$5+12)-MAX($C30,H$5)))</f>
        <v/>
      </c>
      <c r="I30" s="22">
        <f>IF($A30="",0,MAX(0,MIN($D30,I$5+12)-MAX($C30,I$5)))</f>
        <v/>
      </c>
      <c r="J30" s="22">
        <f>IF($A30="",0,MAX(0,MIN($D30,J$5+12)-MAX($C30,J$5)))</f>
        <v/>
      </c>
      <c r="K30" s="22">
        <f>IF($A30="",0,MAX(0,MIN($D30,K$5+12)-MAX($C30,K$5)))</f>
        <v/>
      </c>
      <c r="L30" s="22">
        <f>IF($A30="",0,MAX(0,MIN($D30,L$5+12)-MAX($C30,L$5)))</f>
        <v/>
      </c>
      <c r="M30" s="22">
        <f>IF($A30="",0,MAX(0,MIN($D30,M$5+12)-MAX($C30,M$5)))</f>
        <v/>
      </c>
      <c r="N30" s="22">
        <f>IF($A30="",0,MAX(0,MIN($D30,N$5+12)-MAX($C30,N$5)))</f>
        <v/>
      </c>
      <c r="O30" s="22">
        <f>IF($A30="",0,MAX(0,MIN($D30,O$5+12)-MAX($C30,O$5)))</f>
        <v/>
      </c>
      <c r="P30" s="22">
        <f>IF($A30="",0,MAX(0,MIN($D30,P$5+12)-MAX($C30,P$5)))</f>
        <v/>
      </c>
      <c r="Q30" s="22">
        <f>IF($A30="",0,MAX(0,MIN($D30,Q$5+12)-MAX($C30,Q$5)))</f>
        <v/>
      </c>
      <c r="S30" s="19">
        <f>IF(OR($A30="",F30=0),0,IF(AND($E30&lt;=F$5+12,$D30=$E30),(Register!$F30-Register!$G30-0),IF($B30="RB",MIN(ROUND((Register!$F30-0)*Register!$J30*F30/12,2),(Register!$F30-Register!$G30-0)),MIN(ROUND((Register!$F30-Register!$G30)/(Register!$H30*12)*F30,2),(Register!$F30-Register!$G30-0)))))</f>
        <v/>
      </c>
      <c r="T30" s="19">
        <f>IF(OR($A30="",G30=0),0,IF(AND($E30&lt;=G$5+12,$D30=$E30),(Register!$F30-Register!$G30-SUM($S30:S30)),IF($B30="RB",MIN(ROUND((Register!$F30-SUM($S30:S30))*Register!$J30*G30/12,2),(Register!$F30-Register!$G30-SUM($S30:S30))),MIN(ROUND((Register!$F30-Register!$G30)/(Register!$H30*12)*G30,2),(Register!$F30-Register!$G30-SUM($S30:S30))))))</f>
        <v/>
      </c>
      <c r="U30" s="19">
        <f>IF(OR($A30="",H30=0),0,IF(AND($E30&lt;=H$5+12,$D30=$E30),(Register!$F30-Register!$G30-SUM($S30:T30)),IF($B30="RB",MIN(ROUND((Register!$F30-SUM($S30:T30))*Register!$J30*H30/12,2),(Register!$F30-Register!$G30-SUM($S30:T30))),MIN(ROUND((Register!$F30-Register!$G30)/(Register!$H30*12)*H30,2),(Register!$F30-Register!$G30-SUM($S30:T30))))))</f>
        <v/>
      </c>
      <c r="V30" s="19">
        <f>IF(OR($A30="",I30=0),0,IF(AND($E30&lt;=I$5+12,$D30=$E30),(Register!$F30-Register!$G30-SUM($S30:U30)),IF($B30="RB",MIN(ROUND((Register!$F30-SUM($S30:U30))*Register!$J30*I30/12,2),(Register!$F30-Register!$G30-SUM($S30:U30))),MIN(ROUND((Register!$F30-Register!$G30)/(Register!$H30*12)*I30,2),(Register!$F30-Register!$G30-SUM($S30:U30))))))</f>
        <v/>
      </c>
      <c r="W30" s="19">
        <f>IF(OR($A30="",J30=0),0,IF(AND($E30&lt;=J$5+12,$D30=$E30),(Register!$F30-Register!$G30-SUM($S30:V30)),IF($B30="RB",MIN(ROUND((Register!$F30-SUM($S30:V30))*Register!$J30*J30/12,2),(Register!$F30-Register!$G30-SUM($S30:V30))),MIN(ROUND((Register!$F30-Register!$G30)/(Register!$H30*12)*J30,2),(Register!$F30-Register!$G30-SUM($S30:V30))))))</f>
        <v/>
      </c>
      <c r="X30" s="19">
        <f>IF(OR($A30="",K30=0),0,IF(AND($E30&lt;=K$5+12,$D30=$E30),(Register!$F30-Register!$G30-SUM($S30:W30)),IF($B30="RB",MIN(ROUND((Register!$F30-SUM($S30:W30))*Register!$J30*K30/12,2),(Register!$F30-Register!$G30-SUM($S30:W30))),MIN(ROUND((Register!$F30-Register!$G30)/(Register!$H30*12)*K30,2),(Register!$F30-Register!$G30-SUM($S30:W30))))))</f>
        <v/>
      </c>
      <c r="Y30" s="19">
        <f>IF(OR($A30="",L30=0),0,IF(AND($E30&lt;=L$5+12,$D30=$E30),(Register!$F30-Register!$G30-SUM($S30:X30)),IF($B30="RB",MIN(ROUND((Register!$F30-SUM($S30:X30))*Register!$J30*L30/12,2),(Register!$F30-Register!$G30-SUM($S30:X30))),MIN(ROUND((Register!$F30-Register!$G30)/(Register!$H30*12)*L30,2),(Register!$F30-Register!$G30-SUM($S30:X30))))))</f>
        <v/>
      </c>
      <c r="Z30" s="19">
        <f>IF(OR($A30="",M30=0),0,IF(AND($E30&lt;=M$5+12,$D30=$E30),(Register!$F30-Register!$G30-SUM($S30:Y30)),IF($B30="RB",MIN(ROUND((Register!$F30-SUM($S30:Y30))*Register!$J30*M30/12,2),(Register!$F30-Register!$G30-SUM($S30:Y30))),MIN(ROUND((Register!$F30-Register!$G30)/(Register!$H30*12)*M30,2),(Register!$F30-Register!$G30-SUM($S30:Y30))))))</f>
        <v/>
      </c>
      <c r="AA30" s="19">
        <f>IF(OR($A30="",N30=0),0,IF(AND($E30&lt;=N$5+12,$D30=$E30),(Register!$F30-Register!$G30-SUM($S30:Z30)),IF($B30="RB",MIN(ROUND((Register!$F30-SUM($S30:Z30))*Register!$J30*N30/12,2),(Register!$F30-Register!$G30-SUM($S30:Z30))),MIN(ROUND((Register!$F30-Register!$G30)/(Register!$H30*12)*N30,2),(Register!$F30-Register!$G30-SUM($S30:Z30))))))</f>
        <v/>
      </c>
      <c r="AB30" s="19">
        <f>IF(OR($A30="",O30=0),0,IF(AND($E30&lt;=O$5+12,$D30=$E30),(Register!$F30-Register!$G30-SUM($S30:AA30)),IF($B30="RB",MIN(ROUND((Register!$F30-SUM($S30:AA30))*Register!$J30*O30/12,2),(Register!$F30-Register!$G30-SUM($S30:AA30))),MIN(ROUND((Register!$F30-Register!$G30)/(Register!$H30*12)*O30,2),(Register!$F30-Register!$G30-SUM($S30:AA30))))))</f>
        <v/>
      </c>
      <c r="AC30" s="19">
        <f>IF(OR($A30="",P30=0),0,IF(AND($E30&lt;=P$5+12,$D30=$E30),(Register!$F30-Register!$G30-SUM($S30:AB30)),IF($B30="RB",MIN(ROUND((Register!$F30-SUM($S30:AB30))*Register!$J30*P30/12,2),(Register!$F30-Register!$G30-SUM($S30:AB30))),MIN(ROUND((Register!$F30-Register!$G30)/(Register!$H30*12)*P30,2),(Register!$F30-Register!$G30-SUM($S30:AB30))))))</f>
        <v/>
      </c>
      <c r="AD30" s="19">
        <f>IF(OR($A30="",Q30=0),0,IF(AND($E30&lt;=Q$5+12,$D30=$E30),(Register!$F30-Register!$G30-SUM($S30:AC30)),IF($B30="RB",MIN(ROUND((Register!$F30-SUM($S30:AC30))*Register!$J30*Q30/12,2),(Register!$F30-Register!$G30-SUM($S30:AC30))),MIN(ROUND((Register!$F30-Register!$G30)/(Register!$H30*12)*Q30,2),(Register!$F30-Register!$G30-SUM($S30:AC30))))))</f>
        <v/>
      </c>
      <c r="AE30" s="19">
        <f>SUM(S30:AD30)</f>
        <v/>
      </c>
    </row>
    <row r="31">
      <c r="A31" s="6">
        <f>IF(Register!$A31="","",Register!$A31)</f>
        <v/>
      </c>
      <c r="B31" s="6">
        <f>IF($A31="","",Register!$I31)</f>
        <v/>
      </c>
      <c r="C31" s="22">
        <f>IF($A31="","",YEAR(Register!$E31)*12+MONTH(Register!$E31))</f>
        <v/>
      </c>
      <c r="D31" s="22">
        <f>IF($A31="","",IF(Register!$K31="",E31,MIN(E31,YEAR(Register!$K31)*12+MONTH(Register!$K31))))</f>
        <v/>
      </c>
      <c r="E31" s="22">
        <f>IF($A31="","",C31+ROUND(Register!$H31*12,0))</f>
        <v/>
      </c>
      <c r="F31" s="22">
        <f>IF($A31="",0,MAX(0,MIN($D31,F$5+12)-MAX($C31,F$5)))</f>
        <v/>
      </c>
      <c r="G31" s="22">
        <f>IF($A31="",0,MAX(0,MIN($D31,G$5+12)-MAX($C31,G$5)))</f>
        <v/>
      </c>
      <c r="H31" s="22">
        <f>IF($A31="",0,MAX(0,MIN($D31,H$5+12)-MAX($C31,H$5)))</f>
        <v/>
      </c>
      <c r="I31" s="22">
        <f>IF($A31="",0,MAX(0,MIN($D31,I$5+12)-MAX($C31,I$5)))</f>
        <v/>
      </c>
      <c r="J31" s="22">
        <f>IF($A31="",0,MAX(0,MIN($D31,J$5+12)-MAX($C31,J$5)))</f>
        <v/>
      </c>
      <c r="K31" s="22">
        <f>IF($A31="",0,MAX(0,MIN($D31,K$5+12)-MAX($C31,K$5)))</f>
        <v/>
      </c>
      <c r="L31" s="22">
        <f>IF($A31="",0,MAX(0,MIN($D31,L$5+12)-MAX($C31,L$5)))</f>
        <v/>
      </c>
      <c r="M31" s="22">
        <f>IF($A31="",0,MAX(0,MIN($D31,M$5+12)-MAX($C31,M$5)))</f>
        <v/>
      </c>
      <c r="N31" s="22">
        <f>IF($A31="",0,MAX(0,MIN($D31,N$5+12)-MAX($C31,N$5)))</f>
        <v/>
      </c>
      <c r="O31" s="22">
        <f>IF($A31="",0,MAX(0,MIN($D31,O$5+12)-MAX($C31,O$5)))</f>
        <v/>
      </c>
      <c r="P31" s="22">
        <f>IF($A31="",0,MAX(0,MIN($D31,P$5+12)-MAX($C31,P$5)))</f>
        <v/>
      </c>
      <c r="Q31" s="22">
        <f>IF($A31="",0,MAX(0,MIN($D31,Q$5+12)-MAX($C31,Q$5)))</f>
        <v/>
      </c>
      <c r="S31" s="19">
        <f>IF(OR($A31="",F31=0),0,IF(AND($E31&lt;=F$5+12,$D31=$E31),(Register!$F31-Register!$G31-0),IF($B31="RB",MIN(ROUND((Register!$F31-0)*Register!$J31*F31/12,2),(Register!$F31-Register!$G31-0)),MIN(ROUND((Register!$F31-Register!$G31)/(Register!$H31*12)*F31,2),(Register!$F31-Register!$G31-0)))))</f>
        <v/>
      </c>
      <c r="T31" s="19">
        <f>IF(OR($A31="",G31=0),0,IF(AND($E31&lt;=G$5+12,$D31=$E31),(Register!$F31-Register!$G31-SUM($S31:S31)),IF($B31="RB",MIN(ROUND((Register!$F31-SUM($S31:S31))*Register!$J31*G31/12,2),(Register!$F31-Register!$G31-SUM($S31:S31))),MIN(ROUND((Register!$F31-Register!$G31)/(Register!$H31*12)*G31,2),(Register!$F31-Register!$G31-SUM($S31:S31))))))</f>
        <v/>
      </c>
      <c r="U31" s="19">
        <f>IF(OR($A31="",H31=0),0,IF(AND($E31&lt;=H$5+12,$D31=$E31),(Register!$F31-Register!$G31-SUM($S31:T31)),IF($B31="RB",MIN(ROUND((Register!$F31-SUM($S31:T31))*Register!$J31*H31/12,2),(Register!$F31-Register!$G31-SUM($S31:T31))),MIN(ROUND((Register!$F31-Register!$G31)/(Register!$H31*12)*H31,2),(Register!$F31-Register!$G31-SUM($S31:T31))))))</f>
        <v/>
      </c>
      <c r="V31" s="19">
        <f>IF(OR($A31="",I31=0),0,IF(AND($E31&lt;=I$5+12,$D31=$E31),(Register!$F31-Register!$G31-SUM($S31:U31)),IF($B31="RB",MIN(ROUND((Register!$F31-SUM($S31:U31))*Register!$J31*I31/12,2),(Register!$F31-Register!$G31-SUM($S31:U31))),MIN(ROUND((Register!$F31-Register!$G31)/(Register!$H31*12)*I31,2),(Register!$F31-Register!$G31-SUM($S31:U31))))))</f>
        <v/>
      </c>
      <c r="W31" s="19">
        <f>IF(OR($A31="",J31=0),0,IF(AND($E31&lt;=J$5+12,$D31=$E31),(Register!$F31-Register!$G31-SUM($S31:V31)),IF($B31="RB",MIN(ROUND((Register!$F31-SUM($S31:V31))*Register!$J31*J31/12,2),(Register!$F31-Register!$G31-SUM($S31:V31))),MIN(ROUND((Register!$F31-Register!$G31)/(Register!$H31*12)*J31,2),(Register!$F31-Register!$G31-SUM($S31:V31))))))</f>
        <v/>
      </c>
      <c r="X31" s="19">
        <f>IF(OR($A31="",K31=0),0,IF(AND($E31&lt;=K$5+12,$D31=$E31),(Register!$F31-Register!$G31-SUM($S31:W31)),IF($B31="RB",MIN(ROUND((Register!$F31-SUM($S31:W31))*Register!$J31*K31/12,2),(Register!$F31-Register!$G31-SUM($S31:W31))),MIN(ROUND((Register!$F31-Register!$G31)/(Register!$H31*12)*K31,2),(Register!$F31-Register!$G31-SUM($S31:W31))))))</f>
        <v/>
      </c>
      <c r="Y31" s="19">
        <f>IF(OR($A31="",L31=0),0,IF(AND($E31&lt;=L$5+12,$D31=$E31),(Register!$F31-Register!$G31-SUM($S31:X31)),IF($B31="RB",MIN(ROUND((Register!$F31-SUM($S31:X31))*Register!$J31*L31/12,2),(Register!$F31-Register!$G31-SUM($S31:X31))),MIN(ROUND((Register!$F31-Register!$G31)/(Register!$H31*12)*L31,2),(Register!$F31-Register!$G31-SUM($S31:X31))))))</f>
        <v/>
      </c>
      <c r="Z31" s="19">
        <f>IF(OR($A31="",M31=0),0,IF(AND($E31&lt;=M$5+12,$D31=$E31),(Register!$F31-Register!$G31-SUM($S31:Y31)),IF($B31="RB",MIN(ROUND((Register!$F31-SUM($S31:Y31))*Register!$J31*M31/12,2),(Register!$F31-Register!$G31-SUM($S31:Y31))),MIN(ROUND((Register!$F31-Register!$G31)/(Register!$H31*12)*M31,2),(Register!$F31-Register!$G31-SUM($S31:Y31))))))</f>
        <v/>
      </c>
      <c r="AA31" s="19">
        <f>IF(OR($A31="",N31=0),0,IF(AND($E31&lt;=N$5+12,$D31=$E31),(Register!$F31-Register!$G31-SUM($S31:Z31)),IF($B31="RB",MIN(ROUND((Register!$F31-SUM($S31:Z31))*Register!$J31*N31/12,2),(Register!$F31-Register!$G31-SUM($S31:Z31))),MIN(ROUND((Register!$F31-Register!$G31)/(Register!$H31*12)*N31,2),(Register!$F31-Register!$G31-SUM($S31:Z31))))))</f>
        <v/>
      </c>
      <c r="AB31" s="19">
        <f>IF(OR($A31="",O31=0),0,IF(AND($E31&lt;=O$5+12,$D31=$E31),(Register!$F31-Register!$G31-SUM($S31:AA31)),IF($B31="RB",MIN(ROUND((Register!$F31-SUM($S31:AA31))*Register!$J31*O31/12,2),(Register!$F31-Register!$G31-SUM($S31:AA31))),MIN(ROUND((Register!$F31-Register!$G31)/(Register!$H31*12)*O31,2),(Register!$F31-Register!$G31-SUM($S31:AA31))))))</f>
        <v/>
      </c>
      <c r="AC31" s="19">
        <f>IF(OR($A31="",P31=0),0,IF(AND($E31&lt;=P$5+12,$D31=$E31),(Register!$F31-Register!$G31-SUM($S31:AB31)),IF($B31="RB",MIN(ROUND((Register!$F31-SUM($S31:AB31))*Register!$J31*P31/12,2),(Register!$F31-Register!$G31-SUM($S31:AB31))),MIN(ROUND((Register!$F31-Register!$G31)/(Register!$H31*12)*P31,2),(Register!$F31-Register!$G31-SUM($S31:AB31))))))</f>
        <v/>
      </c>
      <c r="AD31" s="19">
        <f>IF(OR($A31="",Q31=0),0,IF(AND($E31&lt;=Q$5+12,$D31=$E31),(Register!$F31-Register!$G31-SUM($S31:AC31)),IF($B31="RB",MIN(ROUND((Register!$F31-SUM($S31:AC31))*Register!$J31*Q31/12,2),(Register!$F31-Register!$G31-SUM($S31:AC31))),MIN(ROUND((Register!$F31-Register!$G31)/(Register!$H31*12)*Q31,2),(Register!$F31-Register!$G31-SUM($S31:AC31))))))</f>
        <v/>
      </c>
      <c r="AE31" s="19">
        <f>SUM(S31:AD31)</f>
        <v/>
      </c>
    </row>
    <row r="32">
      <c r="A32" s="6">
        <f>IF(Register!$A32="","",Register!$A32)</f>
        <v/>
      </c>
      <c r="B32" s="6">
        <f>IF($A32="","",Register!$I32)</f>
        <v/>
      </c>
      <c r="C32" s="22">
        <f>IF($A32="","",YEAR(Register!$E32)*12+MONTH(Register!$E32))</f>
        <v/>
      </c>
      <c r="D32" s="22">
        <f>IF($A32="","",IF(Register!$K32="",E32,MIN(E32,YEAR(Register!$K32)*12+MONTH(Register!$K32))))</f>
        <v/>
      </c>
      <c r="E32" s="22">
        <f>IF($A32="","",C32+ROUND(Register!$H32*12,0))</f>
        <v/>
      </c>
      <c r="F32" s="22">
        <f>IF($A32="",0,MAX(0,MIN($D32,F$5+12)-MAX($C32,F$5)))</f>
        <v/>
      </c>
      <c r="G32" s="22">
        <f>IF($A32="",0,MAX(0,MIN($D32,G$5+12)-MAX($C32,G$5)))</f>
        <v/>
      </c>
      <c r="H32" s="22">
        <f>IF($A32="",0,MAX(0,MIN($D32,H$5+12)-MAX($C32,H$5)))</f>
        <v/>
      </c>
      <c r="I32" s="22">
        <f>IF($A32="",0,MAX(0,MIN($D32,I$5+12)-MAX($C32,I$5)))</f>
        <v/>
      </c>
      <c r="J32" s="22">
        <f>IF($A32="",0,MAX(0,MIN($D32,J$5+12)-MAX($C32,J$5)))</f>
        <v/>
      </c>
      <c r="K32" s="22">
        <f>IF($A32="",0,MAX(0,MIN($D32,K$5+12)-MAX($C32,K$5)))</f>
        <v/>
      </c>
      <c r="L32" s="22">
        <f>IF($A32="",0,MAX(0,MIN($D32,L$5+12)-MAX($C32,L$5)))</f>
        <v/>
      </c>
      <c r="M32" s="22">
        <f>IF($A32="",0,MAX(0,MIN($D32,M$5+12)-MAX($C32,M$5)))</f>
        <v/>
      </c>
      <c r="N32" s="22">
        <f>IF($A32="",0,MAX(0,MIN($D32,N$5+12)-MAX($C32,N$5)))</f>
        <v/>
      </c>
      <c r="O32" s="22">
        <f>IF($A32="",0,MAX(0,MIN($D32,O$5+12)-MAX($C32,O$5)))</f>
        <v/>
      </c>
      <c r="P32" s="22">
        <f>IF($A32="",0,MAX(0,MIN($D32,P$5+12)-MAX($C32,P$5)))</f>
        <v/>
      </c>
      <c r="Q32" s="22">
        <f>IF($A32="",0,MAX(0,MIN($D32,Q$5+12)-MAX($C32,Q$5)))</f>
        <v/>
      </c>
      <c r="S32" s="19">
        <f>IF(OR($A32="",F32=0),0,IF(AND($E32&lt;=F$5+12,$D32=$E32),(Register!$F32-Register!$G32-0),IF($B32="RB",MIN(ROUND((Register!$F32-0)*Register!$J32*F32/12,2),(Register!$F32-Register!$G32-0)),MIN(ROUND((Register!$F32-Register!$G32)/(Register!$H32*12)*F32,2),(Register!$F32-Register!$G32-0)))))</f>
        <v/>
      </c>
      <c r="T32" s="19">
        <f>IF(OR($A32="",G32=0),0,IF(AND($E32&lt;=G$5+12,$D32=$E32),(Register!$F32-Register!$G32-SUM($S32:S32)),IF($B32="RB",MIN(ROUND((Register!$F32-SUM($S32:S32))*Register!$J32*G32/12,2),(Register!$F32-Register!$G32-SUM($S32:S32))),MIN(ROUND((Register!$F32-Register!$G32)/(Register!$H32*12)*G32,2),(Register!$F32-Register!$G32-SUM($S32:S32))))))</f>
        <v/>
      </c>
      <c r="U32" s="19">
        <f>IF(OR($A32="",H32=0),0,IF(AND($E32&lt;=H$5+12,$D32=$E32),(Register!$F32-Register!$G32-SUM($S32:T32)),IF($B32="RB",MIN(ROUND((Register!$F32-SUM($S32:T32))*Register!$J32*H32/12,2),(Register!$F32-Register!$G32-SUM($S32:T32))),MIN(ROUND((Register!$F32-Register!$G32)/(Register!$H32*12)*H32,2),(Register!$F32-Register!$G32-SUM($S32:T32))))))</f>
        <v/>
      </c>
      <c r="V32" s="19">
        <f>IF(OR($A32="",I32=0),0,IF(AND($E32&lt;=I$5+12,$D32=$E32),(Register!$F32-Register!$G32-SUM($S32:U32)),IF($B32="RB",MIN(ROUND((Register!$F32-SUM($S32:U32))*Register!$J32*I32/12,2),(Register!$F32-Register!$G32-SUM($S32:U32))),MIN(ROUND((Register!$F32-Register!$G32)/(Register!$H32*12)*I32,2),(Register!$F32-Register!$G32-SUM($S32:U32))))))</f>
        <v/>
      </c>
      <c r="W32" s="19">
        <f>IF(OR($A32="",J32=0),0,IF(AND($E32&lt;=J$5+12,$D32=$E32),(Register!$F32-Register!$G32-SUM($S32:V32)),IF($B32="RB",MIN(ROUND((Register!$F32-SUM($S32:V32))*Register!$J32*J32/12,2),(Register!$F32-Register!$G32-SUM($S32:V32))),MIN(ROUND((Register!$F32-Register!$G32)/(Register!$H32*12)*J32,2),(Register!$F32-Register!$G32-SUM($S32:V32))))))</f>
        <v/>
      </c>
      <c r="X32" s="19">
        <f>IF(OR($A32="",K32=0),0,IF(AND($E32&lt;=K$5+12,$D32=$E32),(Register!$F32-Register!$G32-SUM($S32:W32)),IF($B32="RB",MIN(ROUND((Register!$F32-SUM($S32:W32))*Register!$J32*K32/12,2),(Register!$F32-Register!$G32-SUM($S32:W32))),MIN(ROUND((Register!$F32-Register!$G32)/(Register!$H32*12)*K32,2),(Register!$F32-Register!$G32-SUM($S32:W32))))))</f>
        <v/>
      </c>
      <c r="Y32" s="19">
        <f>IF(OR($A32="",L32=0),0,IF(AND($E32&lt;=L$5+12,$D32=$E32),(Register!$F32-Register!$G32-SUM($S32:X32)),IF($B32="RB",MIN(ROUND((Register!$F32-SUM($S32:X32))*Register!$J32*L32/12,2),(Register!$F32-Register!$G32-SUM($S32:X32))),MIN(ROUND((Register!$F32-Register!$G32)/(Register!$H32*12)*L32,2),(Register!$F32-Register!$G32-SUM($S32:X32))))))</f>
        <v/>
      </c>
      <c r="Z32" s="19">
        <f>IF(OR($A32="",M32=0),0,IF(AND($E32&lt;=M$5+12,$D32=$E32),(Register!$F32-Register!$G32-SUM($S32:Y32)),IF($B32="RB",MIN(ROUND((Register!$F32-SUM($S32:Y32))*Register!$J32*M32/12,2),(Register!$F32-Register!$G32-SUM($S32:Y32))),MIN(ROUND((Register!$F32-Register!$G32)/(Register!$H32*12)*M32,2),(Register!$F32-Register!$G32-SUM($S32:Y32))))))</f>
        <v/>
      </c>
      <c r="AA32" s="19">
        <f>IF(OR($A32="",N32=0),0,IF(AND($E32&lt;=N$5+12,$D32=$E32),(Register!$F32-Register!$G32-SUM($S32:Z32)),IF($B32="RB",MIN(ROUND((Register!$F32-SUM($S32:Z32))*Register!$J32*N32/12,2),(Register!$F32-Register!$G32-SUM($S32:Z32))),MIN(ROUND((Register!$F32-Register!$G32)/(Register!$H32*12)*N32,2),(Register!$F32-Register!$G32-SUM($S32:Z32))))))</f>
        <v/>
      </c>
      <c r="AB32" s="19">
        <f>IF(OR($A32="",O32=0),0,IF(AND($E32&lt;=O$5+12,$D32=$E32),(Register!$F32-Register!$G32-SUM($S32:AA32)),IF($B32="RB",MIN(ROUND((Register!$F32-SUM($S32:AA32))*Register!$J32*O32/12,2),(Register!$F32-Register!$G32-SUM($S32:AA32))),MIN(ROUND((Register!$F32-Register!$G32)/(Register!$H32*12)*O32,2),(Register!$F32-Register!$G32-SUM($S32:AA32))))))</f>
        <v/>
      </c>
      <c r="AC32" s="19">
        <f>IF(OR($A32="",P32=0),0,IF(AND($E32&lt;=P$5+12,$D32=$E32),(Register!$F32-Register!$G32-SUM($S32:AB32)),IF($B32="RB",MIN(ROUND((Register!$F32-SUM($S32:AB32))*Register!$J32*P32/12,2),(Register!$F32-Register!$G32-SUM($S32:AB32))),MIN(ROUND((Register!$F32-Register!$G32)/(Register!$H32*12)*P32,2),(Register!$F32-Register!$G32-SUM($S32:AB32))))))</f>
        <v/>
      </c>
      <c r="AD32" s="19">
        <f>IF(OR($A32="",Q32=0),0,IF(AND($E32&lt;=Q$5+12,$D32=$E32),(Register!$F32-Register!$G32-SUM($S32:AC32)),IF($B32="RB",MIN(ROUND((Register!$F32-SUM($S32:AC32))*Register!$J32*Q32/12,2),(Register!$F32-Register!$G32-SUM($S32:AC32))),MIN(ROUND((Register!$F32-Register!$G32)/(Register!$H32*12)*Q32,2),(Register!$F32-Register!$G32-SUM($S32:AC32))))))</f>
        <v/>
      </c>
      <c r="AE32" s="19">
        <f>SUM(S32:AD32)</f>
        <v/>
      </c>
    </row>
    <row r="33">
      <c r="A33" s="6">
        <f>IF(Register!$A33="","",Register!$A33)</f>
        <v/>
      </c>
      <c r="B33" s="6">
        <f>IF($A33="","",Register!$I33)</f>
        <v/>
      </c>
      <c r="C33" s="22">
        <f>IF($A33="","",YEAR(Register!$E33)*12+MONTH(Register!$E33))</f>
        <v/>
      </c>
      <c r="D33" s="22">
        <f>IF($A33="","",IF(Register!$K33="",E33,MIN(E33,YEAR(Register!$K33)*12+MONTH(Register!$K33))))</f>
        <v/>
      </c>
      <c r="E33" s="22">
        <f>IF($A33="","",C33+ROUND(Register!$H33*12,0))</f>
        <v/>
      </c>
      <c r="F33" s="22">
        <f>IF($A33="",0,MAX(0,MIN($D33,F$5+12)-MAX($C33,F$5)))</f>
        <v/>
      </c>
      <c r="G33" s="22">
        <f>IF($A33="",0,MAX(0,MIN($D33,G$5+12)-MAX($C33,G$5)))</f>
        <v/>
      </c>
      <c r="H33" s="22">
        <f>IF($A33="",0,MAX(0,MIN($D33,H$5+12)-MAX($C33,H$5)))</f>
        <v/>
      </c>
      <c r="I33" s="22">
        <f>IF($A33="",0,MAX(0,MIN($D33,I$5+12)-MAX($C33,I$5)))</f>
        <v/>
      </c>
      <c r="J33" s="22">
        <f>IF($A33="",0,MAX(0,MIN($D33,J$5+12)-MAX($C33,J$5)))</f>
        <v/>
      </c>
      <c r="K33" s="22">
        <f>IF($A33="",0,MAX(0,MIN($D33,K$5+12)-MAX($C33,K$5)))</f>
        <v/>
      </c>
      <c r="L33" s="22">
        <f>IF($A33="",0,MAX(0,MIN($D33,L$5+12)-MAX($C33,L$5)))</f>
        <v/>
      </c>
      <c r="M33" s="22">
        <f>IF($A33="",0,MAX(0,MIN($D33,M$5+12)-MAX($C33,M$5)))</f>
        <v/>
      </c>
      <c r="N33" s="22">
        <f>IF($A33="",0,MAX(0,MIN($D33,N$5+12)-MAX($C33,N$5)))</f>
        <v/>
      </c>
      <c r="O33" s="22">
        <f>IF($A33="",0,MAX(0,MIN($D33,O$5+12)-MAX($C33,O$5)))</f>
        <v/>
      </c>
      <c r="P33" s="22">
        <f>IF($A33="",0,MAX(0,MIN($D33,P$5+12)-MAX($C33,P$5)))</f>
        <v/>
      </c>
      <c r="Q33" s="22">
        <f>IF($A33="",0,MAX(0,MIN($D33,Q$5+12)-MAX($C33,Q$5)))</f>
        <v/>
      </c>
      <c r="S33" s="19">
        <f>IF(OR($A33="",F33=0),0,IF(AND($E33&lt;=F$5+12,$D33=$E33),(Register!$F33-Register!$G33-0),IF($B33="RB",MIN(ROUND((Register!$F33-0)*Register!$J33*F33/12,2),(Register!$F33-Register!$G33-0)),MIN(ROUND((Register!$F33-Register!$G33)/(Register!$H33*12)*F33,2),(Register!$F33-Register!$G33-0)))))</f>
        <v/>
      </c>
      <c r="T33" s="19">
        <f>IF(OR($A33="",G33=0),0,IF(AND($E33&lt;=G$5+12,$D33=$E33),(Register!$F33-Register!$G33-SUM($S33:S33)),IF($B33="RB",MIN(ROUND((Register!$F33-SUM($S33:S33))*Register!$J33*G33/12,2),(Register!$F33-Register!$G33-SUM($S33:S33))),MIN(ROUND((Register!$F33-Register!$G33)/(Register!$H33*12)*G33,2),(Register!$F33-Register!$G33-SUM($S33:S33))))))</f>
        <v/>
      </c>
      <c r="U33" s="19">
        <f>IF(OR($A33="",H33=0),0,IF(AND($E33&lt;=H$5+12,$D33=$E33),(Register!$F33-Register!$G33-SUM($S33:T33)),IF($B33="RB",MIN(ROUND((Register!$F33-SUM($S33:T33))*Register!$J33*H33/12,2),(Register!$F33-Register!$G33-SUM($S33:T33))),MIN(ROUND((Register!$F33-Register!$G33)/(Register!$H33*12)*H33,2),(Register!$F33-Register!$G33-SUM($S33:T33))))))</f>
        <v/>
      </c>
      <c r="V33" s="19">
        <f>IF(OR($A33="",I33=0),0,IF(AND($E33&lt;=I$5+12,$D33=$E33),(Register!$F33-Register!$G33-SUM($S33:U33)),IF($B33="RB",MIN(ROUND((Register!$F33-SUM($S33:U33))*Register!$J33*I33/12,2),(Register!$F33-Register!$G33-SUM($S33:U33))),MIN(ROUND((Register!$F33-Register!$G33)/(Register!$H33*12)*I33,2),(Register!$F33-Register!$G33-SUM($S33:U33))))))</f>
        <v/>
      </c>
      <c r="W33" s="19">
        <f>IF(OR($A33="",J33=0),0,IF(AND($E33&lt;=J$5+12,$D33=$E33),(Register!$F33-Register!$G33-SUM($S33:V33)),IF($B33="RB",MIN(ROUND((Register!$F33-SUM($S33:V33))*Register!$J33*J33/12,2),(Register!$F33-Register!$G33-SUM($S33:V33))),MIN(ROUND((Register!$F33-Register!$G33)/(Register!$H33*12)*J33,2),(Register!$F33-Register!$G33-SUM($S33:V33))))))</f>
        <v/>
      </c>
      <c r="X33" s="19">
        <f>IF(OR($A33="",K33=0),0,IF(AND($E33&lt;=K$5+12,$D33=$E33),(Register!$F33-Register!$G33-SUM($S33:W33)),IF($B33="RB",MIN(ROUND((Register!$F33-SUM($S33:W33))*Register!$J33*K33/12,2),(Register!$F33-Register!$G33-SUM($S33:W33))),MIN(ROUND((Register!$F33-Register!$G33)/(Register!$H33*12)*K33,2),(Register!$F33-Register!$G33-SUM($S33:W33))))))</f>
        <v/>
      </c>
      <c r="Y33" s="19">
        <f>IF(OR($A33="",L33=0),0,IF(AND($E33&lt;=L$5+12,$D33=$E33),(Register!$F33-Register!$G33-SUM($S33:X33)),IF($B33="RB",MIN(ROUND((Register!$F33-SUM($S33:X33))*Register!$J33*L33/12,2),(Register!$F33-Register!$G33-SUM($S33:X33))),MIN(ROUND((Register!$F33-Register!$G33)/(Register!$H33*12)*L33,2),(Register!$F33-Register!$G33-SUM($S33:X33))))))</f>
        <v/>
      </c>
      <c r="Z33" s="19">
        <f>IF(OR($A33="",M33=0),0,IF(AND($E33&lt;=M$5+12,$D33=$E33),(Register!$F33-Register!$G33-SUM($S33:Y33)),IF($B33="RB",MIN(ROUND((Register!$F33-SUM($S33:Y33))*Register!$J33*M33/12,2),(Register!$F33-Register!$G33-SUM($S33:Y33))),MIN(ROUND((Register!$F33-Register!$G33)/(Register!$H33*12)*M33,2),(Register!$F33-Register!$G33-SUM($S33:Y33))))))</f>
        <v/>
      </c>
      <c r="AA33" s="19">
        <f>IF(OR($A33="",N33=0),0,IF(AND($E33&lt;=N$5+12,$D33=$E33),(Register!$F33-Register!$G33-SUM($S33:Z33)),IF($B33="RB",MIN(ROUND((Register!$F33-SUM($S33:Z33))*Register!$J33*N33/12,2),(Register!$F33-Register!$G33-SUM($S33:Z33))),MIN(ROUND((Register!$F33-Register!$G33)/(Register!$H33*12)*N33,2),(Register!$F33-Register!$G33-SUM($S33:Z33))))))</f>
        <v/>
      </c>
      <c r="AB33" s="19">
        <f>IF(OR($A33="",O33=0),0,IF(AND($E33&lt;=O$5+12,$D33=$E33),(Register!$F33-Register!$G33-SUM($S33:AA33)),IF($B33="RB",MIN(ROUND((Register!$F33-SUM($S33:AA33))*Register!$J33*O33/12,2),(Register!$F33-Register!$G33-SUM($S33:AA33))),MIN(ROUND((Register!$F33-Register!$G33)/(Register!$H33*12)*O33,2),(Register!$F33-Register!$G33-SUM($S33:AA33))))))</f>
        <v/>
      </c>
      <c r="AC33" s="19">
        <f>IF(OR($A33="",P33=0),0,IF(AND($E33&lt;=P$5+12,$D33=$E33),(Register!$F33-Register!$G33-SUM($S33:AB33)),IF($B33="RB",MIN(ROUND((Register!$F33-SUM($S33:AB33))*Register!$J33*P33/12,2),(Register!$F33-Register!$G33-SUM($S33:AB33))),MIN(ROUND((Register!$F33-Register!$G33)/(Register!$H33*12)*P33,2),(Register!$F33-Register!$G33-SUM($S33:AB33))))))</f>
        <v/>
      </c>
      <c r="AD33" s="19">
        <f>IF(OR($A33="",Q33=0),0,IF(AND($E33&lt;=Q$5+12,$D33=$E33),(Register!$F33-Register!$G33-SUM($S33:AC33)),IF($B33="RB",MIN(ROUND((Register!$F33-SUM($S33:AC33))*Register!$J33*Q33/12,2),(Register!$F33-Register!$G33-SUM($S33:AC33))),MIN(ROUND((Register!$F33-Register!$G33)/(Register!$H33*12)*Q33,2),(Register!$F33-Register!$G33-SUM($S33:AC33))))))</f>
        <v/>
      </c>
      <c r="AE33" s="19">
        <f>SUM(S33:AD33)</f>
        <v/>
      </c>
    </row>
    <row r="34">
      <c r="A34" s="6">
        <f>IF(Register!$A34="","",Register!$A34)</f>
        <v/>
      </c>
      <c r="B34" s="6">
        <f>IF($A34="","",Register!$I34)</f>
        <v/>
      </c>
      <c r="C34" s="22">
        <f>IF($A34="","",YEAR(Register!$E34)*12+MONTH(Register!$E34))</f>
        <v/>
      </c>
      <c r="D34" s="22">
        <f>IF($A34="","",IF(Register!$K34="",E34,MIN(E34,YEAR(Register!$K34)*12+MONTH(Register!$K34))))</f>
        <v/>
      </c>
      <c r="E34" s="22">
        <f>IF($A34="","",C34+ROUND(Register!$H34*12,0))</f>
        <v/>
      </c>
      <c r="F34" s="22">
        <f>IF($A34="",0,MAX(0,MIN($D34,F$5+12)-MAX($C34,F$5)))</f>
        <v/>
      </c>
      <c r="G34" s="22">
        <f>IF($A34="",0,MAX(0,MIN($D34,G$5+12)-MAX($C34,G$5)))</f>
        <v/>
      </c>
      <c r="H34" s="22">
        <f>IF($A34="",0,MAX(0,MIN($D34,H$5+12)-MAX($C34,H$5)))</f>
        <v/>
      </c>
      <c r="I34" s="22">
        <f>IF($A34="",0,MAX(0,MIN($D34,I$5+12)-MAX($C34,I$5)))</f>
        <v/>
      </c>
      <c r="J34" s="22">
        <f>IF($A34="",0,MAX(0,MIN($D34,J$5+12)-MAX($C34,J$5)))</f>
        <v/>
      </c>
      <c r="K34" s="22">
        <f>IF($A34="",0,MAX(0,MIN($D34,K$5+12)-MAX($C34,K$5)))</f>
        <v/>
      </c>
      <c r="L34" s="22">
        <f>IF($A34="",0,MAX(0,MIN($D34,L$5+12)-MAX($C34,L$5)))</f>
        <v/>
      </c>
      <c r="M34" s="22">
        <f>IF($A34="",0,MAX(0,MIN($D34,M$5+12)-MAX($C34,M$5)))</f>
        <v/>
      </c>
      <c r="N34" s="22">
        <f>IF($A34="",0,MAX(0,MIN($D34,N$5+12)-MAX($C34,N$5)))</f>
        <v/>
      </c>
      <c r="O34" s="22">
        <f>IF($A34="",0,MAX(0,MIN($D34,O$5+12)-MAX($C34,O$5)))</f>
        <v/>
      </c>
      <c r="P34" s="22">
        <f>IF($A34="",0,MAX(0,MIN($D34,P$5+12)-MAX($C34,P$5)))</f>
        <v/>
      </c>
      <c r="Q34" s="22">
        <f>IF($A34="",0,MAX(0,MIN($D34,Q$5+12)-MAX($C34,Q$5)))</f>
        <v/>
      </c>
      <c r="S34" s="19">
        <f>IF(OR($A34="",F34=0),0,IF(AND($E34&lt;=F$5+12,$D34=$E34),(Register!$F34-Register!$G34-0),IF($B34="RB",MIN(ROUND((Register!$F34-0)*Register!$J34*F34/12,2),(Register!$F34-Register!$G34-0)),MIN(ROUND((Register!$F34-Register!$G34)/(Register!$H34*12)*F34,2),(Register!$F34-Register!$G34-0)))))</f>
        <v/>
      </c>
      <c r="T34" s="19">
        <f>IF(OR($A34="",G34=0),0,IF(AND($E34&lt;=G$5+12,$D34=$E34),(Register!$F34-Register!$G34-SUM($S34:S34)),IF($B34="RB",MIN(ROUND((Register!$F34-SUM($S34:S34))*Register!$J34*G34/12,2),(Register!$F34-Register!$G34-SUM($S34:S34))),MIN(ROUND((Register!$F34-Register!$G34)/(Register!$H34*12)*G34,2),(Register!$F34-Register!$G34-SUM($S34:S34))))))</f>
        <v/>
      </c>
      <c r="U34" s="19">
        <f>IF(OR($A34="",H34=0),0,IF(AND($E34&lt;=H$5+12,$D34=$E34),(Register!$F34-Register!$G34-SUM($S34:T34)),IF($B34="RB",MIN(ROUND((Register!$F34-SUM($S34:T34))*Register!$J34*H34/12,2),(Register!$F34-Register!$G34-SUM($S34:T34))),MIN(ROUND((Register!$F34-Register!$G34)/(Register!$H34*12)*H34,2),(Register!$F34-Register!$G34-SUM($S34:T34))))))</f>
        <v/>
      </c>
      <c r="V34" s="19">
        <f>IF(OR($A34="",I34=0),0,IF(AND($E34&lt;=I$5+12,$D34=$E34),(Register!$F34-Register!$G34-SUM($S34:U34)),IF($B34="RB",MIN(ROUND((Register!$F34-SUM($S34:U34))*Register!$J34*I34/12,2),(Register!$F34-Register!$G34-SUM($S34:U34))),MIN(ROUND((Register!$F34-Register!$G34)/(Register!$H34*12)*I34,2),(Register!$F34-Register!$G34-SUM($S34:U34))))))</f>
        <v/>
      </c>
      <c r="W34" s="19">
        <f>IF(OR($A34="",J34=0),0,IF(AND($E34&lt;=J$5+12,$D34=$E34),(Register!$F34-Register!$G34-SUM($S34:V34)),IF($B34="RB",MIN(ROUND((Register!$F34-SUM($S34:V34))*Register!$J34*J34/12,2),(Register!$F34-Register!$G34-SUM($S34:V34))),MIN(ROUND((Register!$F34-Register!$G34)/(Register!$H34*12)*J34,2),(Register!$F34-Register!$G34-SUM($S34:V34))))))</f>
        <v/>
      </c>
      <c r="X34" s="19">
        <f>IF(OR($A34="",K34=0),0,IF(AND($E34&lt;=K$5+12,$D34=$E34),(Register!$F34-Register!$G34-SUM($S34:W34)),IF($B34="RB",MIN(ROUND((Register!$F34-SUM($S34:W34))*Register!$J34*K34/12,2),(Register!$F34-Register!$G34-SUM($S34:W34))),MIN(ROUND((Register!$F34-Register!$G34)/(Register!$H34*12)*K34,2),(Register!$F34-Register!$G34-SUM($S34:W34))))))</f>
        <v/>
      </c>
      <c r="Y34" s="19">
        <f>IF(OR($A34="",L34=0),0,IF(AND($E34&lt;=L$5+12,$D34=$E34),(Register!$F34-Register!$G34-SUM($S34:X34)),IF($B34="RB",MIN(ROUND((Register!$F34-SUM($S34:X34))*Register!$J34*L34/12,2),(Register!$F34-Register!$G34-SUM($S34:X34))),MIN(ROUND((Register!$F34-Register!$G34)/(Register!$H34*12)*L34,2),(Register!$F34-Register!$G34-SUM($S34:X34))))))</f>
        <v/>
      </c>
      <c r="Z34" s="19">
        <f>IF(OR($A34="",M34=0),0,IF(AND($E34&lt;=M$5+12,$D34=$E34),(Register!$F34-Register!$G34-SUM($S34:Y34)),IF($B34="RB",MIN(ROUND((Register!$F34-SUM($S34:Y34))*Register!$J34*M34/12,2),(Register!$F34-Register!$G34-SUM($S34:Y34))),MIN(ROUND((Register!$F34-Register!$G34)/(Register!$H34*12)*M34,2),(Register!$F34-Register!$G34-SUM($S34:Y34))))))</f>
        <v/>
      </c>
      <c r="AA34" s="19">
        <f>IF(OR($A34="",N34=0),0,IF(AND($E34&lt;=N$5+12,$D34=$E34),(Register!$F34-Register!$G34-SUM($S34:Z34)),IF($B34="RB",MIN(ROUND((Register!$F34-SUM($S34:Z34))*Register!$J34*N34/12,2),(Register!$F34-Register!$G34-SUM($S34:Z34))),MIN(ROUND((Register!$F34-Register!$G34)/(Register!$H34*12)*N34,2),(Register!$F34-Register!$G34-SUM($S34:Z34))))))</f>
        <v/>
      </c>
      <c r="AB34" s="19">
        <f>IF(OR($A34="",O34=0),0,IF(AND($E34&lt;=O$5+12,$D34=$E34),(Register!$F34-Register!$G34-SUM($S34:AA34)),IF($B34="RB",MIN(ROUND((Register!$F34-SUM($S34:AA34))*Register!$J34*O34/12,2),(Register!$F34-Register!$G34-SUM($S34:AA34))),MIN(ROUND((Register!$F34-Register!$G34)/(Register!$H34*12)*O34,2),(Register!$F34-Register!$G34-SUM($S34:AA34))))))</f>
        <v/>
      </c>
      <c r="AC34" s="19">
        <f>IF(OR($A34="",P34=0),0,IF(AND($E34&lt;=P$5+12,$D34=$E34),(Register!$F34-Register!$G34-SUM($S34:AB34)),IF($B34="RB",MIN(ROUND((Register!$F34-SUM($S34:AB34))*Register!$J34*P34/12,2),(Register!$F34-Register!$G34-SUM($S34:AB34))),MIN(ROUND((Register!$F34-Register!$G34)/(Register!$H34*12)*P34,2),(Register!$F34-Register!$G34-SUM($S34:AB34))))))</f>
        <v/>
      </c>
      <c r="AD34" s="19">
        <f>IF(OR($A34="",Q34=0),0,IF(AND($E34&lt;=Q$5+12,$D34=$E34),(Register!$F34-Register!$G34-SUM($S34:AC34)),IF($B34="RB",MIN(ROUND((Register!$F34-SUM($S34:AC34))*Register!$J34*Q34/12,2),(Register!$F34-Register!$G34-SUM($S34:AC34))),MIN(ROUND((Register!$F34-Register!$G34)/(Register!$H34*12)*Q34,2),(Register!$F34-Register!$G34-SUM($S34:AC34))))))</f>
        <v/>
      </c>
      <c r="AE34" s="19">
        <f>SUM(S34:AD34)</f>
        <v/>
      </c>
    </row>
    <row r="35">
      <c r="A35" s="6">
        <f>IF(Register!$A35="","",Register!$A35)</f>
        <v/>
      </c>
      <c r="B35" s="6">
        <f>IF($A35="","",Register!$I35)</f>
        <v/>
      </c>
      <c r="C35" s="22">
        <f>IF($A35="","",YEAR(Register!$E35)*12+MONTH(Register!$E35))</f>
        <v/>
      </c>
      <c r="D35" s="22">
        <f>IF($A35="","",IF(Register!$K35="",E35,MIN(E35,YEAR(Register!$K35)*12+MONTH(Register!$K35))))</f>
        <v/>
      </c>
      <c r="E35" s="22">
        <f>IF($A35="","",C35+ROUND(Register!$H35*12,0))</f>
        <v/>
      </c>
      <c r="F35" s="22">
        <f>IF($A35="",0,MAX(0,MIN($D35,F$5+12)-MAX($C35,F$5)))</f>
        <v/>
      </c>
      <c r="G35" s="22">
        <f>IF($A35="",0,MAX(0,MIN($D35,G$5+12)-MAX($C35,G$5)))</f>
        <v/>
      </c>
      <c r="H35" s="22">
        <f>IF($A35="",0,MAX(0,MIN($D35,H$5+12)-MAX($C35,H$5)))</f>
        <v/>
      </c>
      <c r="I35" s="22">
        <f>IF($A35="",0,MAX(0,MIN($D35,I$5+12)-MAX($C35,I$5)))</f>
        <v/>
      </c>
      <c r="J35" s="22">
        <f>IF($A35="",0,MAX(0,MIN($D35,J$5+12)-MAX($C35,J$5)))</f>
        <v/>
      </c>
      <c r="K35" s="22">
        <f>IF($A35="",0,MAX(0,MIN($D35,K$5+12)-MAX($C35,K$5)))</f>
        <v/>
      </c>
      <c r="L35" s="22">
        <f>IF($A35="",0,MAX(0,MIN($D35,L$5+12)-MAX($C35,L$5)))</f>
        <v/>
      </c>
      <c r="M35" s="22">
        <f>IF($A35="",0,MAX(0,MIN($D35,M$5+12)-MAX($C35,M$5)))</f>
        <v/>
      </c>
      <c r="N35" s="22">
        <f>IF($A35="",0,MAX(0,MIN($D35,N$5+12)-MAX($C35,N$5)))</f>
        <v/>
      </c>
      <c r="O35" s="22">
        <f>IF($A35="",0,MAX(0,MIN($D35,O$5+12)-MAX($C35,O$5)))</f>
        <v/>
      </c>
      <c r="P35" s="22">
        <f>IF($A35="",0,MAX(0,MIN($D35,P$5+12)-MAX($C35,P$5)))</f>
        <v/>
      </c>
      <c r="Q35" s="22">
        <f>IF($A35="",0,MAX(0,MIN($D35,Q$5+12)-MAX($C35,Q$5)))</f>
        <v/>
      </c>
      <c r="S35" s="19">
        <f>IF(OR($A35="",F35=0),0,IF(AND($E35&lt;=F$5+12,$D35=$E35),(Register!$F35-Register!$G35-0),IF($B35="RB",MIN(ROUND((Register!$F35-0)*Register!$J35*F35/12,2),(Register!$F35-Register!$G35-0)),MIN(ROUND((Register!$F35-Register!$G35)/(Register!$H35*12)*F35,2),(Register!$F35-Register!$G35-0)))))</f>
        <v/>
      </c>
      <c r="T35" s="19">
        <f>IF(OR($A35="",G35=0),0,IF(AND($E35&lt;=G$5+12,$D35=$E35),(Register!$F35-Register!$G35-SUM($S35:S35)),IF($B35="RB",MIN(ROUND((Register!$F35-SUM($S35:S35))*Register!$J35*G35/12,2),(Register!$F35-Register!$G35-SUM($S35:S35))),MIN(ROUND((Register!$F35-Register!$G35)/(Register!$H35*12)*G35,2),(Register!$F35-Register!$G35-SUM($S35:S35))))))</f>
        <v/>
      </c>
      <c r="U35" s="19">
        <f>IF(OR($A35="",H35=0),0,IF(AND($E35&lt;=H$5+12,$D35=$E35),(Register!$F35-Register!$G35-SUM($S35:T35)),IF($B35="RB",MIN(ROUND((Register!$F35-SUM($S35:T35))*Register!$J35*H35/12,2),(Register!$F35-Register!$G35-SUM($S35:T35))),MIN(ROUND((Register!$F35-Register!$G35)/(Register!$H35*12)*H35,2),(Register!$F35-Register!$G35-SUM($S35:T35))))))</f>
        <v/>
      </c>
      <c r="V35" s="19">
        <f>IF(OR($A35="",I35=0),0,IF(AND($E35&lt;=I$5+12,$D35=$E35),(Register!$F35-Register!$G35-SUM($S35:U35)),IF($B35="RB",MIN(ROUND((Register!$F35-SUM($S35:U35))*Register!$J35*I35/12,2),(Register!$F35-Register!$G35-SUM($S35:U35))),MIN(ROUND((Register!$F35-Register!$G35)/(Register!$H35*12)*I35,2),(Register!$F35-Register!$G35-SUM($S35:U35))))))</f>
        <v/>
      </c>
      <c r="W35" s="19">
        <f>IF(OR($A35="",J35=0),0,IF(AND($E35&lt;=J$5+12,$D35=$E35),(Register!$F35-Register!$G35-SUM($S35:V35)),IF($B35="RB",MIN(ROUND((Register!$F35-SUM($S35:V35))*Register!$J35*J35/12,2),(Register!$F35-Register!$G35-SUM($S35:V35))),MIN(ROUND((Register!$F35-Register!$G35)/(Register!$H35*12)*J35,2),(Register!$F35-Register!$G35-SUM($S35:V35))))))</f>
        <v/>
      </c>
      <c r="X35" s="19">
        <f>IF(OR($A35="",K35=0),0,IF(AND($E35&lt;=K$5+12,$D35=$E35),(Register!$F35-Register!$G35-SUM($S35:W35)),IF($B35="RB",MIN(ROUND((Register!$F35-SUM($S35:W35))*Register!$J35*K35/12,2),(Register!$F35-Register!$G35-SUM($S35:W35))),MIN(ROUND((Register!$F35-Register!$G35)/(Register!$H35*12)*K35,2),(Register!$F35-Register!$G35-SUM($S35:W35))))))</f>
        <v/>
      </c>
      <c r="Y35" s="19">
        <f>IF(OR($A35="",L35=0),0,IF(AND($E35&lt;=L$5+12,$D35=$E35),(Register!$F35-Register!$G35-SUM($S35:X35)),IF($B35="RB",MIN(ROUND((Register!$F35-SUM($S35:X35))*Register!$J35*L35/12,2),(Register!$F35-Register!$G35-SUM($S35:X35))),MIN(ROUND((Register!$F35-Register!$G35)/(Register!$H35*12)*L35,2),(Register!$F35-Register!$G35-SUM($S35:X35))))))</f>
        <v/>
      </c>
      <c r="Z35" s="19">
        <f>IF(OR($A35="",M35=0),0,IF(AND($E35&lt;=M$5+12,$D35=$E35),(Register!$F35-Register!$G35-SUM($S35:Y35)),IF($B35="RB",MIN(ROUND((Register!$F35-SUM($S35:Y35))*Register!$J35*M35/12,2),(Register!$F35-Register!$G35-SUM($S35:Y35))),MIN(ROUND((Register!$F35-Register!$G35)/(Register!$H35*12)*M35,2),(Register!$F35-Register!$G35-SUM($S35:Y35))))))</f>
        <v/>
      </c>
      <c r="AA35" s="19">
        <f>IF(OR($A35="",N35=0),0,IF(AND($E35&lt;=N$5+12,$D35=$E35),(Register!$F35-Register!$G35-SUM($S35:Z35)),IF($B35="RB",MIN(ROUND((Register!$F35-SUM($S35:Z35))*Register!$J35*N35/12,2),(Register!$F35-Register!$G35-SUM($S35:Z35))),MIN(ROUND((Register!$F35-Register!$G35)/(Register!$H35*12)*N35,2),(Register!$F35-Register!$G35-SUM($S35:Z35))))))</f>
        <v/>
      </c>
      <c r="AB35" s="19">
        <f>IF(OR($A35="",O35=0),0,IF(AND($E35&lt;=O$5+12,$D35=$E35),(Register!$F35-Register!$G35-SUM($S35:AA35)),IF($B35="RB",MIN(ROUND((Register!$F35-SUM($S35:AA35))*Register!$J35*O35/12,2),(Register!$F35-Register!$G35-SUM($S35:AA35))),MIN(ROUND((Register!$F35-Register!$G35)/(Register!$H35*12)*O35,2),(Register!$F35-Register!$G35-SUM($S35:AA35))))))</f>
        <v/>
      </c>
      <c r="AC35" s="19">
        <f>IF(OR($A35="",P35=0),0,IF(AND($E35&lt;=P$5+12,$D35=$E35),(Register!$F35-Register!$G35-SUM($S35:AB35)),IF($B35="RB",MIN(ROUND((Register!$F35-SUM($S35:AB35))*Register!$J35*P35/12,2),(Register!$F35-Register!$G35-SUM($S35:AB35))),MIN(ROUND((Register!$F35-Register!$G35)/(Register!$H35*12)*P35,2),(Register!$F35-Register!$G35-SUM($S35:AB35))))))</f>
        <v/>
      </c>
      <c r="AD35" s="19">
        <f>IF(OR($A35="",Q35=0),0,IF(AND($E35&lt;=Q$5+12,$D35=$E35),(Register!$F35-Register!$G35-SUM($S35:AC35)),IF($B35="RB",MIN(ROUND((Register!$F35-SUM($S35:AC35))*Register!$J35*Q35/12,2),(Register!$F35-Register!$G35-SUM($S35:AC35))),MIN(ROUND((Register!$F35-Register!$G35)/(Register!$H35*12)*Q35,2),(Register!$F35-Register!$G35-SUM($S35:AC35))))))</f>
        <v/>
      </c>
      <c r="AE35" s="19">
        <f>SUM(S35:AD35)</f>
        <v/>
      </c>
    </row>
    <row r="36">
      <c r="A36" s="6">
        <f>IF(Register!$A36="","",Register!$A36)</f>
        <v/>
      </c>
      <c r="B36" s="6">
        <f>IF($A36="","",Register!$I36)</f>
        <v/>
      </c>
      <c r="C36" s="22">
        <f>IF($A36="","",YEAR(Register!$E36)*12+MONTH(Register!$E36))</f>
        <v/>
      </c>
      <c r="D36" s="22">
        <f>IF($A36="","",IF(Register!$K36="",E36,MIN(E36,YEAR(Register!$K36)*12+MONTH(Register!$K36))))</f>
        <v/>
      </c>
      <c r="E36" s="22">
        <f>IF($A36="","",C36+ROUND(Register!$H36*12,0))</f>
        <v/>
      </c>
      <c r="F36" s="22">
        <f>IF($A36="",0,MAX(0,MIN($D36,F$5+12)-MAX($C36,F$5)))</f>
        <v/>
      </c>
      <c r="G36" s="22">
        <f>IF($A36="",0,MAX(0,MIN($D36,G$5+12)-MAX($C36,G$5)))</f>
        <v/>
      </c>
      <c r="H36" s="22">
        <f>IF($A36="",0,MAX(0,MIN($D36,H$5+12)-MAX($C36,H$5)))</f>
        <v/>
      </c>
      <c r="I36" s="22">
        <f>IF($A36="",0,MAX(0,MIN($D36,I$5+12)-MAX($C36,I$5)))</f>
        <v/>
      </c>
      <c r="J36" s="22">
        <f>IF($A36="",0,MAX(0,MIN($D36,J$5+12)-MAX($C36,J$5)))</f>
        <v/>
      </c>
      <c r="K36" s="22">
        <f>IF($A36="",0,MAX(0,MIN($D36,K$5+12)-MAX($C36,K$5)))</f>
        <v/>
      </c>
      <c r="L36" s="22">
        <f>IF($A36="",0,MAX(0,MIN($D36,L$5+12)-MAX($C36,L$5)))</f>
        <v/>
      </c>
      <c r="M36" s="22">
        <f>IF($A36="",0,MAX(0,MIN($D36,M$5+12)-MAX($C36,M$5)))</f>
        <v/>
      </c>
      <c r="N36" s="22">
        <f>IF($A36="",0,MAX(0,MIN($D36,N$5+12)-MAX($C36,N$5)))</f>
        <v/>
      </c>
      <c r="O36" s="22">
        <f>IF($A36="",0,MAX(0,MIN($D36,O$5+12)-MAX($C36,O$5)))</f>
        <v/>
      </c>
      <c r="P36" s="22">
        <f>IF($A36="",0,MAX(0,MIN($D36,P$5+12)-MAX($C36,P$5)))</f>
        <v/>
      </c>
      <c r="Q36" s="22">
        <f>IF($A36="",0,MAX(0,MIN($D36,Q$5+12)-MAX($C36,Q$5)))</f>
        <v/>
      </c>
      <c r="S36" s="19">
        <f>IF(OR($A36="",F36=0),0,IF(AND($E36&lt;=F$5+12,$D36=$E36),(Register!$F36-Register!$G36-0),IF($B36="RB",MIN(ROUND((Register!$F36-0)*Register!$J36*F36/12,2),(Register!$F36-Register!$G36-0)),MIN(ROUND((Register!$F36-Register!$G36)/(Register!$H36*12)*F36,2),(Register!$F36-Register!$G36-0)))))</f>
        <v/>
      </c>
      <c r="T36" s="19">
        <f>IF(OR($A36="",G36=0),0,IF(AND($E36&lt;=G$5+12,$D36=$E36),(Register!$F36-Register!$G36-SUM($S36:S36)),IF($B36="RB",MIN(ROUND((Register!$F36-SUM($S36:S36))*Register!$J36*G36/12,2),(Register!$F36-Register!$G36-SUM($S36:S36))),MIN(ROUND((Register!$F36-Register!$G36)/(Register!$H36*12)*G36,2),(Register!$F36-Register!$G36-SUM($S36:S36))))))</f>
        <v/>
      </c>
      <c r="U36" s="19">
        <f>IF(OR($A36="",H36=0),0,IF(AND($E36&lt;=H$5+12,$D36=$E36),(Register!$F36-Register!$G36-SUM($S36:T36)),IF($B36="RB",MIN(ROUND((Register!$F36-SUM($S36:T36))*Register!$J36*H36/12,2),(Register!$F36-Register!$G36-SUM($S36:T36))),MIN(ROUND((Register!$F36-Register!$G36)/(Register!$H36*12)*H36,2),(Register!$F36-Register!$G36-SUM($S36:T36))))))</f>
        <v/>
      </c>
      <c r="V36" s="19">
        <f>IF(OR($A36="",I36=0),0,IF(AND($E36&lt;=I$5+12,$D36=$E36),(Register!$F36-Register!$G36-SUM($S36:U36)),IF($B36="RB",MIN(ROUND((Register!$F36-SUM($S36:U36))*Register!$J36*I36/12,2),(Register!$F36-Register!$G36-SUM($S36:U36))),MIN(ROUND((Register!$F36-Register!$G36)/(Register!$H36*12)*I36,2),(Register!$F36-Register!$G36-SUM($S36:U36))))))</f>
        <v/>
      </c>
      <c r="W36" s="19">
        <f>IF(OR($A36="",J36=0),0,IF(AND($E36&lt;=J$5+12,$D36=$E36),(Register!$F36-Register!$G36-SUM($S36:V36)),IF($B36="RB",MIN(ROUND((Register!$F36-SUM($S36:V36))*Register!$J36*J36/12,2),(Register!$F36-Register!$G36-SUM($S36:V36))),MIN(ROUND((Register!$F36-Register!$G36)/(Register!$H36*12)*J36,2),(Register!$F36-Register!$G36-SUM($S36:V36))))))</f>
        <v/>
      </c>
      <c r="X36" s="19">
        <f>IF(OR($A36="",K36=0),0,IF(AND($E36&lt;=K$5+12,$D36=$E36),(Register!$F36-Register!$G36-SUM($S36:W36)),IF($B36="RB",MIN(ROUND((Register!$F36-SUM($S36:W36))*Register!$J36*K36/12,2),(Register!$F36-Register!$G36-SUM($S36:W36))),MIN(ROUND((Register!$F36-Register!$G36)/(Register!$H36*12)*K36,2),(Register!$F36-Register!$G36-SUM($S36:W36))))))</f>
        <v/>
      </c>
      <c r="Y36" s="19">
        <f>IF(OR($A36="",L36=0),0,IF(AND($E36&lt;=L$5+12,$D36=$E36),(Register!$F36-Register!$G36-SUM($S36:X36)),IF($B36="RB",MIN(ROUND((Register!$F36-SUM($S36:X36))*Register!$J36*L36/12,2),(Register!$F36-Register!$G36-SUM($S36:X36))),MIN(ROUND((Register!$F36-Register!$G36)/(Register!$H36*12)*L36,2),(Register!$F36-Register!$G36-SUM($S36:X36))))))</f>
        <v/>
      </c>
      <c r="Z36" s="19">
        <f>IF(OR($A36="",M36=0),0,IF(AND($E36&lt;=M$5+12,$D36=$E36),(Register!$F36-Register!$G36-SUM($S36:Y36)),IF($B36="RB",MIN(ROUND((Register!$F36-SUM($S36:Y36))*Register!$J36*M36/12,2),(Register!$F36-Register!$G36-SUM($S36:Y36))),MIN(ROUND((Register!$F36-Register!$G36)/(Register!$H36*12)*M36,2),(Register!$F36-Register!$G36-SUM($S36:Y36))))))</f>
        <v/>
      </c>
      <c r="AA36" s="19">
        <f>IF(OR($A36="",N36=0),0,IF(AND($E36&lt;=N$5+12,$D36=$E36),(Register!$F36-Register!$G36-SUM($S36:Z36)),IF($B36="RB",MIN(ROUND((Register!$F36-SUM($S36:Z36))*Register!$J36*N36/12,2),(Register!$F36-Register!$G36-SUM($S36:Z36))),MIN(ROUND((Register!$F36-Register!$G36)/(Register!$H36*12)*N36,2),(Register!$F36-Register!$G36-SUM($S36:Z36))))))</f>
        <v/>
      </c>
      <c r="AB36" s="19">
        <f>IF(OR($A36="",O36=0),0,IF(AND($E36&lt;=O$5+12,$D36=$E36),(Register!$F36-Register!$G36-SUM($S36:AA36)),IF($B36="RB",MIN(ROUND((Register!$F36-SUM($S36:AA36))*Register!$J36*O36/12,2),(Register!$F36-Register!$G36-SUM($S36:AA36))),MIN(ROUND((Register!$F36-Register!$G36)/(Register!$H36*12)*O36,2),(Register!$F36-Register!$G36-SUM($S36:AA36))))))</f>
        <v/>
      </c>
      <c r="AC36" s="19">
        <f>IF(OR($A36="",P36=0),0,IF(AND($E36&lt;=P$5+12,$D36=$E36),(Register!$F36-Register!$G36-SUM($S36:AB36)),IF($B36="RB",MIN(ROUND((Register!$F36-SUM($S36:AB36))*Register!$J36*P36/12,2),(Register!$F36-Register!$G36-SUM($S36:AB36))),MIN(ROUND((Register!$F36-Register!$G36)/(Register!$H36*12)*P36,2),(Register!$F36-Register!$G36-SUM($S36:AB36))))))</f>
        <v/>
      </c>
      <c r="AD36" s="19">
        <f>IF(OR($A36="",Q36=0),0,IF(AND($E36&lt;=Q$5+12,$D36=$E36),(Register!$F36-Register!$G36-SUM($S36:AC36)),IF($B36="RB",MIN(ROUND((Register!$F36-SUM($S36:AC36))*Register!$J36*Q36/12,2),(Register!$F36-Register!$G36-SUM($S36:AC36))),MIN(ROUND((Register!$F36-Register!$G36)/(Register!$H36*12)*Q36,2),(Register!$F36-Register!$G36-SUM($S36:AC36))))))</f>
        <v/>
      </c>
      <c r="AE36" s="19">
        <f>SUM(S36:AD36)</f>
        <v/>
      </c>
    </row>
    <row r="37">
      <c r="A37" s="6">
        <f>IF(Register!$A37="","",Register!$A37)</f>
        <v/>
      </c>
      <c r="B37" s="6">
        <f>IF($A37="","",Register!$I37)</f>
        <v/>
      </c>
      <c r="C37" s="22">
        <f>IF($A37="","",YEAR(Register!$E37)*12+MONTH(Register!$E37))</f>
        <v/>
      </c>
      <c r="D37" s="22">
        <f>IF($A37="","",IF(Register!$K37="",E37,MIN(E37,YEAR(Register!$K37)*12+MONTH(Register!$K37))))</f>
        <v/>
      </c>
      <c r="E37" s="22">
        <f>IF($A37="","",C37+ROUND(Register!$H37*12,0))</f>
        <v/>
      </c>
      <c r="F37" s="22">
        <f>IF($A37="",0,MAX(0,MIN($D37,F$5+12)-MAX($C37,F$5)))</f>
        <v/>
      </c>
      <c r="G37" s="22">
        <f>IF($A37="",0,MAX(0,MIN($D37,G$5+12)-MAX($C37,G$5)))</f>
        <v/>
      </c>
      <c r="H37" s="22">
        <f>IF($A37="",0,MAX(0,MIN($D37,H$5+12)-MAX($C37,H$5)))</f>
        <v/>
      </c>
      <c r="I37" s="22">
        <f>IF($A37="",0,MAX(0,MIN($D37,I$5+12)-MAX($C37,I$5)))</f>
        <v/>
      </c>
      <c r="J37" s="22">
        <f>IF($A37="",0,MAX(0,MIN($D37,J$5+12)-MAX($C37,J$5)))</f>
        <v/>
      </c>
      <c r="K37" s="22">
        <f>IF($A37="",0,MAX(0,MIN($D37,K$5+12)-MAX($C37,K$5)))</f>
        <v/>
      </c>
      <c r="L37" s="22">
        <f>IF($A37="",0,MAX(0,MIN($D37,L$5+12)-MAX($C37,L$5)))</f>
        <v/>
      </c>
      <c r="M37" s="22">
        <f>IF($A37="",0,MAX(0,MIN($D37,M$5+12)-MAX($C37,M$5)))</f>
        <v/>
      </c>
      <c r="N37" s="22">
        <f>IF($A37="",0,MAX(0,MIN($D37,N$5+12)-MAX($C37,N$5)))</f>
        <v/>
      </c>
      <c r="O37" s="22">
        <f>IF($A37="",0,MAX(0,MIN($D37,O$5+12)-MAX($C37,O$5)))</f>
        <v/>
      </c>
      <c r="P37" s="22">
        <f>IF($A37="",0,MAX(0,MIN($D37,P$5+12)-MAX($C37,P$5)))</f>
        <v/>
      </c>
      <c r="Q37" s="22">
        <f>IF($A37="",0,MAX(0,MIN($D37,Q$5+12)-MAX($C37,Q$5)))</f>
        <v/>
      </c>
      <c r="S37" s="19">
        <f>IF(OR($A37="",F37=0),0,IF(AND($E37&lt;=F$5+12,$D37=$E37),(Register!$F37-Register!$G37-0),IF($B37="RB",MIN(ROUND((Register!$F37-0)*Register!$J37*F37/12,2),(Register!$F37-Register!$G37-0)),MIN(ROUND((Register!$F37-Register!$G37)/(Register!$H37*12)*F37,2),(Register!$F37-Register!$G37-0)))))</f>
        <v/>
      </c>
      <c r="T37" s="19">
        <f>IF(OR($A37="",G37=0),0,IF(AND($E37&lt;=G$5+12,$D37=$E37),(Register!$F37-Register!$G37-SUM($S37:S37)),IF($B37="RB",MIN(ROUND((Register!$F37-SUM($S37:S37))*Register!$J37*G37/12,2),(Register!$F37-Register!$G37-SUM($S37:S37))),MIN(ROUND((Register!$F37-Register!$G37)/(Register!$H37*12)*G37,2),(Register!$F37-Register!$G37-SUM($S37:S37))))))</f>
        <v/>
      </c>
      <c r="U37" s="19">
        <f>IF(OR($A37="",H37=0),0,IF(AND($E37&lt;=H$5+12,$D37=$E37),(Register!$F37-Register!$G37-SUM($S37:T37)),IF($B37="RB",MIN(ROUND((Register!$F37-SUM($S37:T37))*Register!$J37*H37/12,2),(Register!$F37-Register!$G37-SUM($S37:T37))),MIN(ROUND((Register!$F37-Register!$G37)/(Register!$H37*12)*H37,2),(Register!$F37-Register!$G37-SUM($S37:T37))))))</f>
        <v/>
      </c>
      <c r="V37" s="19">
        <f>IF(OR($A37="",I37=0),0,IF(AND($E37&lt;=I$5+12,$D37=$E37),(Register!$F37-Register!$G37-SUM($S37:U37)),IF($B37="RB",MIN(ROUND((Register!$F37-SUM($S37:U37))*Register!$J37*I37/12,2),(Register!$F37-Register!$G37-SUM($S37:U37))),MIN(ROUND((Register!$F37-Register!$G37)/(Register!$H37*12)*I37,2),(Register!$F37-Register!$G37-SUM($S37:U37))))))</f>
        <v/>
      </c>
      <c r="W37" s="19">
        <f>IF(OR($A37="",J37=0),0,IF(AND($E37&lt;=J$5+12,$D37=$E37),(Register!$F37-Register!$G37-SUM($S37:V37)),IF($B37="RB",MIN(ROUND((Register!$F37-SUM($S37:V37))*Register!$J37*J37/12,2),(Register!$F37-Register!$G37-SUM($S37:V37))),MIN(ROUND((Register!$F37-Register!$G37)/(Register!$H37*12)*J37,2),(Register!$F37-Register!$G37-SUM($S37:V37))))))</f>
        <v/>
      </c>
      <c r="X37" s="19">
        <f>IF(OR($A37="",K37=0),0,IF(AND($E37&lt;=K$5+12,$D37=$E37),(Register!$F37-Register!$G37-SUM($S37:W37)),IF($B37="RB",MIN(ROUND((Register!$F37-SUM($S37:W37))*Register!$J37*K37/12,2),(Register!$F37-Register!$G37-SUM($S37:W37))),MIN(ROUND((Register!$F37-Register!$G37)/(Register!$H37*12)*K37,2),(Register!$F37-Register!$G37-SUM($S37:W37))))))</f>
        <v/>
      </c>
      <c r="Y37" s="19">
        <f>IF(OR($A37="",L37=0),0,IF(AND($E37&lt;=L$5+12,$D37=$E37),(Register!$F37-Register!$G37-SUM($S37:X37)),IF($B37="RB",MIN(ROUND((Register!$F37-SUM($S37:X37))*Register!$J37*L37/12,2),(Register!$F37-Register!$G37-SUM($S37:X37))),MIN(ROUND((Register!$F37-Register!$G37)/(Register!$H37*12)*L37,2),(Register!$F37-Register!$G37-SUM($S37:X37))))))</f>
        <v/>
      </c>
      <c r="Z37" s="19">
        <f>IF(OR($A37="",M37=0),0,IF(AND($E37&lt;=M$5+12,$D37=$E37),(Register!$F37-Register!$G37-SUM($S37:Y37)),IF($B37="RB",MIN(ROUND((Register!$F37-SUM($S37:Y37))*Register!$J37*M37/12,2),(Register!$F37-Register!$G37-SUM($S37:Y37))),MIN(ROUND((Register!$F37-Register!$G37)/(Register!$H37*12)*M37,2),(Register!$F37-Register!$G37-SUM($S37:Y37))))))</f>
        <v/>
      </c>
      <c r="AA37" s="19">
        <f>IF(OR($A37="",N37=0),0,IF(AND($E37&lt;=N$5+12,$D37=$E37),(Register!$F37-Register!$G37-SUM($S37:Z37)),IF($B37="RB",MIN(ROUND((Register!$F37-SUM($S37:Z37))*Register!$J37*N37/12,2),(Register!$F37-Register!$G37-SUM($S37:Z37))),MIN(ROUND((Register!$F37-Register!$G37)/(Register!$H37*12)*N37,2),(Register!$F37-Register!$G37-SUM($S37:Z37))))))</f>
        <v/>
      </c>
      <c r="AB37" s="19">
        <f>IF(OR($A37="",O37=0),0,IF(AND($E37&lt;=O$5+12,$D37=$E37),(Register!$F37-Register!$G37-SUM($S37:AA37)),IF($B37="RB",MIN(ROUND((Register!$F37-SUM($S37:AA37))*Register!$J37*O37/12,2),(Register!$F37-Register!$G37-SUM($S37:AA37))),MIN(ROUND((Register!$F37-Register!$G37)/(Register!$H37*12)*O37,2),(Register!$F37-Register!$G37-SUM($S37:AA37))))))</f>
        <v/>
      </c>
      <c r="AC37" s="19">
        <f>IF(OR($A37="",P37=0),0,IF(AND($E37&lt;=P$5+12,$D37=$E37),(Register!$F37-Register!$G37-SUM($S37:AB37)),IF($B37="RB",MIN(ROUND((Register!$F37-SUM($S37:AB37))*Register!$J37*P37/12,2),(Register!$F37-Register!$G37-SUM($S37:AB37))),MIN(ROUND((Register!$F37-Register!$G37)/(Register!$H37*12)*P37,2),(Register!$F37-Register!$G37-SUM($S37:AB37))))))</f>
        <v/>
      </c>
      <c r="AD37" s="19">
        <f>IF(OR($A37="",Q37=0),0,IF(AND($E37&lt;=Q$5+12,$D37=$E37),(Register!$F37-Register!$G37-SUM($S37:AC37)),IF($B37="RB",MIN(ROUND((Register!$F37-SUM($S37:AC37))*Register!$J37*Q37/12,2),(Register!$F37-Register!$G37-SUM($S37:AC37))),MIN(ROUND((Register!$F37-Register!$G37)/(Register!$H37*12)*Q37,2),(Register!$F37-Register!$G37-SUM($S37:AC37))))))</f>
        <v/>
      </c>
      <c r="AE37" s="19">
        <f>SUM(S37:AD37)</f>
        <v/>
      </c>
    </row>
    <row r="38">
      <c r="A38" s="6">
        <f>IF(Register!$A38="","",Register!$A38)</f>
        <v/>
      </c>
      <c r="B38" s="6">
        <f>IF($A38="","",Register!$I38)</f>
        <v/>
      </c>
      <c r="C38" s="22">
        <f>IF($A38="","",YEAR(Register!$E38)*12+MONTH(Register!$E38))</f>
        <v/>
      </c>
      <c r="D38" s="22">
        <f>IF($A38="","",IF(Register!$K38="",E38,MIN(E38,YEAR(Register!$K38)*12+MONTH(Register!$K38))))</f>
        <v/>
      </c>
      <c r="E38" s="22">
        <f>IF($A38="","",C38+ROUND(Register!$H38*12,0))</f>
        <v/>
      </c>
      <c r="F38" s="22">
        <f>IF($A38="",0,MAX(0,MIN($D38,F$5+12)-MAX($C38,F$5)))</f>
        <v/>
      </c>
      <c r="G38" s="22">
        <f>IF($A38="",0,MAX(0,MIN($D38,G$5+12)-MAX($C38,G$5)))</f>
        <v/>
      </c>
      <c r="H38" s="22">
        <f>IF($A38="",0,MAX(0,MIN($D38,H$5+12)-MAX($C38,H$5)))</f>
        <v/>
      </c>
      <c r="I38" s="22">
        <f>IF($A38="",0,MAX(0,MIN($D38,I$5+12)-MAX($C38,I$5)))</f>
        <v/>
      </c>
      <c r="J38" s="22">
        <f>IF($A38="",0,MAX(0,MIN($D38,J$5+12)-MAX($C38,J$5)))</f>
        <v/>
      </c>
      <c r="K38" s="22">
        <f>IF($A38="",0,MAX(0,MIN($D38,K$5+12)-MAX($C38,K$5)))</f>
        <v/>
      </c>
      <c r="L38" s="22">
        <f>IF($A38="",0,MAX(0,MIN($D38,L$5+12)-MAX($C38,L$5)))</f>
        <v/>
      </c>
      <c r="M38" s="22">
        <f>IF($A38="",0,MAX(0,MIN($D38,M$5+12)-MAX($C38,M$5)))</f>
        <v/>
      </c>
      <c r="N38" s="22">
        <f>IF($A38="",0,MAX(0,MIN($D38,N$5+12)-MAX($C38,N$5)))</f>
        <v/>
      </c>
      <c r="O38" s="22">
        <f>IF($A38="",0,MAX(0,MIN($D38,O$5+12)-MAX($C38,O$5)))</f>
        <v/>
      </c>
      <c r="P38" s="22">
        <f>IF($A38="",0,MAX(0,MIN($D38,P$5+12)-MAX($C38,P$5)))</f>
        <v/>
      </c>
      <c r="Q38" s="22">
        <f>IF($A38="",0,MAX(0,MIN($D38,Q$5+12)-MAX($C38,Q$5)))</f>
        <v/>
      </c>
      <c r="S38" s="19">
        <f>IF(OR($A38="",F38=0),0,IF(AND($E38&lt;=F$5+12,$D38=$E38),(Register!$F38-Register!$G38-0),IF($B38="RB",MIN(ROUND((Register!$F38-0)*Register!$J38*F38/12,2),(Register!$F38-Register!$G38-0)),MIN(ROUND((Register!$F38-Register!$G38)/(Register!$H38*12)*F38,2),(Register!$F38-Register!$G38-0)))))</f>
        <v/>
      </c>
      <c r="T38" s="19">
        <f>IF(OR($A38="",G38=0),0,IF(AND($E38&lt;=G$5+12,$D38=$E38),(Register!$F38-Register!$G38-SUM($S38:S38)),IF($B38="RB",MIN(ROUND((Register!$F38-SUM($S38:S38))*Register!$J38*G38/12,2),(Register!$F38-Register!$G38-SUM($S38:S38))),MIN(ROUND((Register!$F38-Register!$G38)/(Register!$H38*12)*G38,2),(Register!$F38-Register!$G38-SUM($S38:S38))))))</f>
        <v/>
      </c>
      <c r="U38" s="19">
        <f>IF(OR($A38="",H38=0),0,IF(AND($E38&lt;=H$5+12,$D38=$E38),(Register!$F38-Register!$G38-SUM($S38:T38)),IF($B38="RB",MIN(ROUND((Register!$F38-SUM($S38:T38))*Register!$J38*H38/12,2),(Register!$F38-Register!$G38-SUM($S38:T38))),MIN(ROUND((Register!$F38-Register!$G38)/(Register!$H38*12)*H38,2),(Register!$F38-Register!$G38-SUM($S38:T38))))))</f>
        <v/>
      </c>
      <c r="V38" s="19">
        <f>IF(OR($A38="",I38=0),0,IF(AND($E38&lt;=I$5+12,$D38=$E38),(Register!$F38-Register!$G38-SUM($S38:U38)),IF($B38="RB",MIN(ROUND((Register!$F38-SUM($S38:U38))*Register!$J38*I38/12,2),(Register!$F38-Register!$G38-SUM($S38:U38))),MIN(ROUND((Register!$F38-Register!$G38)/(Register!$H38*12)*I38,2),(Register!$F38-Register!$G38-SUM($S38:U38))))))</f>
        <v/>
      </c>
      <c r="W38" s="19">
        <f>IF(OR($A38="",J38=0),0,IF(AND($E38&lt;=J$5+12,$D38=$E38),(Register!$F38-Register!$G38-SUM($S38:V38)),IF($B38="RB",MIN(ROUND((Register!$F38-SUM($S38:V38))*Register!$J38*J38/12,2),(Register!$F38-Register!$G38-SUM($S38:V38))),MIN(ROUND((Register!$F38-Register!$G38)/(Register!$H38*12)*J38,2),(Register!$F38-Register!$G38-SUM($S38:V38))))))</f>
        <v/>
      </c>
      <c r="X38" s="19">
        <f>IF(OR($A38="",K38=0),0,IF(AND($E38&lt;=K$5+12,$D38=$E38),(Register!$F38-Register!$G38-SUM($S38:W38)),IF($B38="RB",MIN(ROUND((Register!$F38-SUM($S38:W38))*Register!$J38*K38/12,2),(Register!$F38-Register!$G38-SUM($S38:W38))),MIN(ROUND((Register!$F38-Register!$G38)/(Register!$H38*12)*K38,2),(Register!$F38-Register!$G38-SUM($S38:W38))))))</f>
        <v/>
      </c>
      <c r="Y38" s="19">
        <f>IF(OR($A38="",L38=0),0,IF(AND($E38&lt;=L$5+12,$D38=$E38),(Register!$F38-Register!$G38-SUM($S38:X38)),IF($B38="RB",MIN(ROUND((Register!$F38-SUM($S38:X38))*Register!$J38*L38/12,2),(Register!$F38-Register!$G38-SUM($S38:X38))),MIN(ROUND((Register!$F38-Register!$G38)/(Register!$H38*12)*L38,2),(Register!$F38-Register!$G38-SUM($S38:X38))))))</f>
        <v/>
      </c>
      <c r="Z38" s="19">
        <f>IF(OR($A38="",M38=0),0,IF(AND($E38&lt;=M$5+12,$D38=$E38),(Register!$F38-Register!$G38-SUM($S38:Y38)),IF($B38="RB",MIN(ROUND((Register!$F38-SUM($S38:Y38))*Register!$J38*M38/12,2),(Register!$F38-Register!$G38-SUM($S38:Y38))),MIN(ROUND((Register!$F38-Register!$G38)/(Register!$H38*12)*M38,2),(Register!$F38-Register!$G38-SUM($S38:Y38))))))</f>
        <v/>
      </c>
      <c r="AA38" s="19">
        <f>IF(OR($A38="",N38=0),0,IF(AND($E38&lt;=N$5+12,$D38=$E38),(Register!$F38-Register!$G38-SUM($S38:Z38)),IF($B38="RB",MIN(ROUND((Register!$F38-SUM($S38:Z38))*Register!$J38*N38/12,2),(Register!$F38-Register!$G38-SUM($S38:Z38))),MIN(ROUND((Register!$F38-Register!$G38)/(Register!$H38*12)*N38,2),(Register!$F38-Register!$G38-SUM($S38:Z38))))))</f>
        <v/>
      </c>
      <c r="AB38" s="19">
        <f>IF(OR($A38="",O38=0),0,IF(AND($E38&lt;=O$5+12,$D38=$E38),(Register!$F38-Register!$G38-SUM($S38:AA38)),IF($B38="RB",MIN(ROUND((Register!$F38-SUM($S38:AA38))*Register!$J38*O38/12,2),(Register!$F38-Register!$G38-SUM($S38:AA38))),MIN(ROUND((Register!$F38-Register!$G38)/(Register!$H38*12)*O38,2),(Register!$F38-Register!$G38-SUM($S38:AA38))))))</f>
        <v/>
      </c>
      <c r="AC38" s="19">
        <f>IF(OR($A38="",P38=0),0,IF(AND($E38&lt;=P$5+12,$D38=$E38),(Register!$F38-Register!$G38-SUM($S38:AB38)),IF($B38="RB",MIN(ROUND((Register!$F38-SUM($S38:AB38))*Register!$J38*P38/12,2),(Register!$F38-Register!$G38-SUM($S38:AB38))),MIN(ROUND((Register!$F38-Register!$G38)/(Register!$H38*12)*P38,2),(Register!$F38-Register!$G38-SUM($S38:AB38))))))</f>
        <v/>
      </c>
      <c r="AD38" s="19">
        <f>IF(OR($A38="",Q38=0),0,IF(AND($E38&lt;=Q$5+12,$D38=$E38),(Register!$F38-Register!$G38-SUM($S38:AC38)),IF($B38="RB",MIN(ROUND((Register!$F38-SUM($S38:AC38))*Register!$J38*Q38/12,2),(Register!$F38-Register!$G38-SUM($S38:AC38))),MIN(ROUND((Register!$F38-Register!$G38)/(Register!$H38*12)*Q38,2),(Register!$F38-Register!$G38-SUM($S38:AC38))))))</f>
        <v/>
      </c>
      <c r="AE38" s="19">
        <f>SUM(S38:AD38)</f>
        <v/>
      </c>
    </row>
    <row r="39">
      <c r="A39" s="6">
        <f>IF(Register!$A39="","",Register!$A39)</f>
        <v/>
      </c>
      <c r="B39" s="6">
        <f>IF($A39="","",Register!$I39)</f>
        <v/>
      </c>
      <c r="C39" s="22">
        <f>IF($A39="","",YEAR(Register!$E39)*12+MONTH(Register!$E39))</f>
        <v/>
      </c>
      <c r="D39" s="22">
        <f>IF($A39="","",IF(Register!$K39="",E39,MIN(E39,YEAR(Register!$K39)*12+MONTH(Register!$K39))))</f>
        <v/>
      </c>
      <c r="E39" s="22">
        <f>IF($A39="","",C39+ROUND(Register!$H39*12,0))</f>
        <v/>
      </c>
      <c r="F39" s="22">
        <f>IF($A39="",0,MAX(0,MIN($D39,F$5+12)-MAX($C39,F$5)))</f>
        <v/>
      </c>
      <c r="G39" s="22">
        <f>IF($A39="",0,MAX(0,MIN($D39,G$5+12)-MAX($C39,G$5)))</f>
        <v/>
      </c>
      <c r="H39" s="22">
        <f>IF($A39="",0,MAX(0,MIN($D39,H$5+12)-MAX($C39,H$5)))</f>
        <v/>
      </c>
      <c r="I39" s="22">
        <f>IF($A39="",0,MAX(0,MIN($D39,I$5+12)-MAX($C39,I$5)))</f>
        <v/>
      </c>
      <c r="J39" s="22">
        <f>IF($A39="",0,MAX(0,MIN($D39,J$5+12)-MAX($C39,J$5)))</f>
        <v/>
      </c>
      <c r="K39" s="22">
        <f>IF($A39="",0,MAX(0,MIN($D39,K$5+12)-MAX($C39,K$5)))</f>
        <v/>
      </c>
      <c r="L39" s="22">
        <f>IF($A39="",0,MAX(0,MIN($D39,L$5+12)-MAX($C39,L$5)))</f>
        <v/>
      </c>
      <c r="M39" s="22">
        <f>IF($A39="",0,MAX(0,MIN($D39,M$5+12)-MAX($C39,M$5)))</f>
        <v/>
      </c>
      <c r="N39" s="22">
        <f>IF($A39="",0,MAX(0,MIN($D39,N$5+12)-MAX($C39,N$5)))</f>
        <v/>
      </c>
      <c r="O39" s="22">
        <f>IF($A39="",0,MAX(0,MIN($D39,O$5+12)-MAX($C39,O$5)))</f>
        <v/>
      </c>
      <c r="P39" s="22">
        <f>IF($A39="",0,MAX(0,MIN($D39,P$5+12)-MAX($C39,P$5)))</f>
        <v/>
      </c>
      <c r="Q39" s="22">
        <f>IF($A39="",0,MAX(0,MIN($D39,Q$5+12)-MAX($C39,Q$5)))</f>
        <v/>
      </c>
      <c r="S39" s="19">
        <f>IF(OR($A39="",F39=0),0,IF(AND($E39&lt;=F$5+12,$D39=$E39),(Register!$F39-Register!$G39-0),IF($B39="RB",MIN(ROUND((Register!$F39-0)*Register!$J39*F39/12,2),(Register!$F39-Register!$G39-0)),MIN(ROUND((Register!$F39-Register!$G39)/(Register!$H39*12)*F39,2),(Register!$F39-Register!$G39-0)))))</f>
        <v/>
      </c>
      <c r="T39" s="19">
        <f>IF(OR($A39="",G39=0),0,IF(AND($E39&lt;=G$5+12,$D39=$E39),(Register!$F39-Register!$G39-SUM($S39:S39)),IF($B39="RB",MIN(ROUND((Register!$F39-SUM($S39:S39))*Register!$J39*G39/12,2),(Register!$F39-Register!$G39-SUM($S39:S39))),MIN(ROUND((Register!$F39-Register!$G39)/(Register!$H39*12)*G39,2),(Register!$F39-Register!$G39-SUM($S39:S39))))))</f>
        <v/>
      </c>
      <c r="U39" s="19">
        <f>IF(OR($A39="",H39=0),0,IF(AND($E39&lt;=H$5+12,$D39=$E39),(Register!$F39-Register!$G39-SUM($S39:T39)),IF($B39="RB",MIN(ROUND((Register!$F39-SUM($S39:T39))*Register!$J39*H39/12,2),(Register!$F39-Register!$G39-SUM($S39:T39))),MIN(ROUND((Register!$F39-Register!$G39)/(Register!$H39*12)*H39,2),(Register!$F39-Register!$G39-SUM($S39:T39))))))</f>
        <v/>
      </c>
      <c r="V39" s="19">
        <f>IF(OR($A39="",I39=0),0,IF(AND($E39&lt;=I$5+12,$D39=$E39),(Register!$F39-Register!$G39-SUM($S39:U39)),IF($B39="RB",MIN(ROUND((Register!$F39-SUM($S39:U39))*Register!$J39*I39/12,2),(Register!$F39-Register!$G39-SUM($S39:U39))),MIN(ROUND((Register!$F39-Register!$G39)/(Register!$H39*12)*I39,2),(Register!$F39-Register!$G39-SUM($S39:U39))))))</f>
        <v/>
      </c>
      <c r="W39" s="19">
        <f>IF(OR($A39="",J39=0),0,IF(AND($E39&lt;=J$5+12,$D39=$E39),(Register!$F39-Register!$G39-SUM($S39:V39)),IF($B39="RB",MIN(ROUND((Register!$F39-SUM($S39:V39))*Register!$J39*J39/12,2),(Register!$F39-Register!$G39-SUM($S39:V39))),MIN(ROUND((Register!$F39-Register!$G39)/(Register!$H39*12)*J39,2),(Register!$F39-Register!$G39-SUM($S39:V39))))))</f>
        <v/>
      </c>
      <c r="X39" s="19">
        <f>IF(OR($A39="",K39=0),0,IF(AND($E39&lt;=K$5+12,$D39=$E39),(Register!$F39-Register!$G39-SUM($S39:W39)),IF($B39="RB",MIN(ROUND((Register!$F39-SUM($S39:W39))*Register!$J39*K39/12,2),(Register!$F39-Register!$G39-SUM($S39:W39))),MIN(ROUND((Register!$F39-Register!$G39)/(Register!$H39*12)*K39,2),(Register!$F39-Register!$G39-SUM($S39:W39))))))</f>
        <v/>
      </c>
      <c r="Y39" s="19">
        <f>IF(OR($A39="",L39=0),0,IF(AND($E39&lt;=L$5+12,$D39=$E39),(Register!$F39-Register!$G39-SUM($S39:X39)),IF($B39="RB",MIN(ROUND((Register!$F39-SUM($S39:X39))*Register!$J39*L39/12,2),(Register!$F39-Register!$G39-SUM($S39:X39))),MIN(ROUND((Register!$F39-Register!$G39)/(Register!$H39*12)*L39,2),(Register!$F39-Register!$G39-SUM($S39:X39))))))</f>
        <v/>
      </c>
      <c r="Z39" s="19">
        <f>IF(OR($A39="",M39=0),0,IF(AND($E39&lt;=M$5+12,$D39=$E39),(Register!$F39-Register!$G39-SUM($S39:Y39)),IF($B39="RB",MIN(ROUND((Register!$F39-SUM($S39:Y39))*Register!$J39*M39/12,2),(Register!$F39-Register!$G39-SUM($S39:Y39))),MIN(ROUND((Register!$F39-Register!$G39)/(Register!$H39*12)*M39,2),(Register!$F39-Register!$G39-SUM($S39:Y39))))))</f>
        <v/>
      </c>
      <c r="AA39" s="19">
        <f>IF(OR($A39="",N39=0),0,IF(AND($E39&lt;=N$5+12,$D39=$E39),(Register!$F39-Register!$G39-SUM($S39:Z39)),IF($B39="RB",MIN(ROUND((Register!$F39-SUM($S39:Z39))*Register!$J39*N39/12,2),(Register!$F39-Register!$G39-SUM($S39:Z39))),MIN(ROUND((Register!$F39-Register!$G39)/(Register!$H39*12)*N39,2),(Register!$F39-Register!$G39-SUM($S39:Z39))))))</f>
        <v/>
      </c>
      <c r="AB39" s="19">
        <f>IF(OR($A39="",O39=0),0,IF(AND($E39&lt;=O$5+12,$D39=$E39),(Register!$F39-Register!$G39-SUM($S39:AA39)),IF($B39="RB",MIN(ROUND((Register!$F39-SUM($S39:AA39))*Register!$J39*O39/12,2),(Register!$F39-Register!$G39-SUM($S39:AA39))),MIN(ROUND((Register!$F39-Register!$G39)/(Register!$H39*12)*O39,2),(Register!$F39-Register!$G39-SUM($S39:AA39))))))</f>
        <v/>
      </c>
      <c r="AC39" s="19">
        <f>IF(OR($A39="",P39=0),0,IF(AND($E39&lt;=P$5+12,$D39=$E39),(Register!$F39-Register!$G39-SUM($S39:AB39)),IF($B39="RB",MIN(ROUND((Register!$F39-SUM($S39:AB39))*Register!$J39*P39/12,2),(Register!$F39-Register!$G39-SUM($S39:AB39))),MIN(ROUND((Register!$F39-Register!$G39)/(Register!$H39*12)*P39,2),(Register!$F39-Register!$G39-SUM($S39:AB39))))))</f>
        <v/>
      </c>
      <c r="AD39" s="19">
        <f>IF(OR($A39="",Q39=0),0,IF(AND($E39&lt;=Q$5+12,$D39=$E39),(Register!$F39-Register!$G39-SUM($S39:AC39)),IF($B39="RB",MIN(ROUND((Register!$F39-SUM($S39:AC39))*Register!$J39*Q39/12,2),(Register!$F39-Register!$G39-SUM($S39:AC39))),MIN(ROUND((Register!$F39-Register!$G39)/(Register!$H39*12)*Q39,2),(Register!$F39-Register!$G39-SUM($S39:AC39))))))</f>
        <v/>
      </c>
      <c r="AE39" s="19">
        <f>SUM(S39:AD39)</f>
        <v/>
      </c>
    </row>
    <row r="40">
      <c r="A40" s="6">
        <f>IF(Register!$A40="","",Register!$A40)</f>
        <v/>
      </c>
      <c r="B40" s="6">
        <f>IF($A40="","",Register!$I40)</f>
        <v/>
      </c>
      <c r="C40" s="22">
        <f>IF($A40="","",YEAR(Register!$E40)*12+MONTH(Register!$E40))</f>
        <v/>
      </c>
      <c r="D40" s="22">
        <f>IF($A40="","",IF(Register!$K40="",E40,MIN(E40,YEAR(Register!$K40)*12+MONTH(Register!$K40))))</f>
        <v/>
      </c>
      <c r="E40" s="22">
        <f>IF($A40="","",C40+ROUND(Register!$H40*12,0))</f>
        <v/>
      </c>
      <c r="F40" s="22">
        <f>IF($A40="",0,MAX(0,MIN($D40,F$5+12)-MAX($C40,F$5)))</f>
        <v/>
      </c>
      <c r="G40" s="22">
        <f>IF($A40="",0,MAX(0,MIN($D40,G$5+12)-MAX($C40,G$5)))</f>
        <v/>
      </c>
      <c r="H40" s="22">
        <f>IF($A40="",0,MAX(0,MIN($D40,H$5+12)-MAX($C40,H$5)))</f>
        <v/>
      </c>
      <c r="I40" s="22">
        <f>IF($A40="",0,MAX(0,MIN($D40,I$5+12)-MAX($C40,I$5)))</f>
        <v/>
      </c>
      <c r="J40" s="22">
        <f>IF($A40="",0,MAX(0,MIN($D40,J$5+12)-MAX($C40,J$5)))</f>
        <v/>
      </c>
      <c r="K40" s="22">
        <f>IF($A40="",0,MAX(0,MIN($D40,K$5+12)-MAX($C40,K$5)))</f>
        <v/>
      </c>
      <c r="L40" s="22">
        <f>IF($A40="",0,MAX(0,MIN($D40,L$5+12)-MAX($C40,L$5)))</f>
        <v/>
      </c>
      <c r="M40" s="22">
        <f>IF($A40="",0,MAX(0,MIN($D40,M$5+12)-MAX($C40,M$5)))</f>
        <v/>
      </c>
      <c r="N40" s="22">
        <f>IF($A40="",0,MAX(0,MIN($D40,N$5+12)-MAX($C40,N$5)))</f>
        <v/>
      </c>
      <c r="O40" s="22">
        <f>IF($A40="",0,MAX(0,MIN($D40,O$5+12)-MAX($C40,O$5)))</f>
        <v/>
      </c>
      <c r="P40" s="22">
        <f>IF($A40="",0,MAX(0,MIN($D40,P$5+12)-MAX($C40,P$5)))</f>
        <v/>
      </c>
      <c r="Q40" s="22">
        <f>IF($A40="",0,MAX(0,MIN($D40,Q$5+12)-MAX($C40,Q$5)))</f>
        <v/>
      </c>
      <c r="S40" s="19">
        <f>IF(OR($A40="",F40=0),0,IF(AND($E40&lt;=F$5+12,$D40=$E40),(Register!$F40-Register!$G40-0),IF($B40="RB",MIN(ROUND((Register!$F40-0)*Register!$J40*F40/12,2),(Register!$F40-Register!$G40-0)),MIN(ROUND((Register!$F40-Register!$G40)/(Register!$H40*12)*F40,2),(Register!$F40-Register!$G40-0)))))</f>
        <v/>
      </c>
      <c r="T40" s="19">
        <f>IF(OR($A40="",G40=0),0,IF(AND($E40&lt;=G$5+12,$D40=$E40),(Register!$F40-Register!$G40-SUM($S40:S40)),IF($B40="RB",MIN(ROUND((Register!$F40-SUM($S40:S40))*Register!$J40*G40/12,2),(Register!$F40-Register!$G40-SUM($S40:S40))),MIN(ROUND((Register!$F40-Register!$G40)/(Register!$H40*12)*G40,2),(Register!$F40-Register!$G40-SUM($S40:S40))))))</f>
        <v/>
      </c>
      <c r="U40" s="19">
        <f>IF(OR($A40="",H40=0),0,IF(AND($E40&lt;=H$5+12,$D40=$E40),(Register!$F40-Register!$G40-SUM($S40:T40)),IF($B40="RB",MIN(ROUND((Register!$F40-SUM($S40:T40))*Register!$J40*H40/12,2),(Register!$F40-Register!$G40-SUM($S40:T40))),MIN(ROUND((Register!$F40-Register!$G40)/(Register!$H40*12)*H40,2),(Register!$F40-Register!$G40-SUM($S40:T40))))))</f>
        <v/>
      </c>
      <c r="V40" s="19">
        <f>IF(OR($A40="",I40=0),0,IF(AND($E40&lt;=I$5+12,$D40=$E40),(Register!$F40-Register!$G40-SUM($S40:U40)),IF($B40="RB",MIN(ROUND((Register!$F40-SUM($S40:U40))*Register!$J40*I40/12,2),(Register!$F40-Register!$G40-SUM($S40:U40))),MIN(ROUND((Register!$F40-Register!$G40)/(Register!$H40*12)*I40,2),(Register!$F40-Register!$G40-SUM($S40:U40))))))</f>
        <v/>
      </c>
      <c r="W40" s="19">
        <f>IF(OR($A40="",J40=0),0,IF(AND($E40&lt;=J$5+12,$D40=$E40),(Register!$F40-Register!$G40-SUM($S40:V40)),IF($B40="RB",MIN(ROUND((Register!$F40-SUM($S40:V40))*Register!$J40*J40/12,2),(Register!$F40-Register!$G40-SUM($S40:V40))),MIN(ROUND((Register!$F40-Register!$G40)/(Register!$H40*12)*J40,2),(Register!$F40-Register!$G40-SUM($S40:V40))))))</f>
        <v/>
      </c>
      <c r="X40" s="19">
        <f>IF(OR($A40="",K40=0),0,IF(AND($E40&lt;=K$5+12,$D40=$E40),(Register!$F40-Register!$G40-SUM($S40:W40)),IF($B40="RB",MIN(ROUND((Register!$F40-SUM($S40:W40))*Register!$J40*K40/12,2),(Register!$F40-Register!$G40-SUM($S40:W40))),MIN(ROUND((Register!$F40-Register!$G40)/(Register!$H40*12)*K40,2),(Register!$F40-Register!$G40-SUM($S40:W40))))))</f>
        <v/>
      </c>
      <c r="Y40" s="19">
        <f>IF(OR($A40="",L40=0),0,IF(AND($E40&lt;=L$5+12,$D40=$E40),(Register!$F40-Register!$G40-SUM($S40:X40)),IF($B40="RB",MIN(ROUND((Register!$F40-SUM($S40:X40))*Register!$J40*L40/12,2),(Register!$F40-Register!$G40-SUM($S40:X40))),MIN(ROUND((Register!$F40-Register!$G40)/(Register!$H40*12)*L40,2),(Register!$F40-Register!$G40-SUM($S40:X40))))))</f>
        <v/>
      </c>
      <c r="Z40" s="19">
        <f>IF(OR($A40="",M40=0),0,IF(AND($E40&lt;=M$5+12,$D40=$E40),(Register!$F40-Register!$G40-SUM($S40:Y40)),IF($B40="RB",MIN(ROUND((Register!$F40-SUM($S40:Y40))*Register!$J40*M40/12,2),(Register!$F40-Register!$G40-SUM($S40:Y40))),MIN(ROUND((Register!$F40-Register!$G40)/(Register!$H40*12)*M40,2),(Register!$F40-Register!$G40-SUM($S40:Y40))))))</f>
        <v/>
      </c>
      <c r="AA40" s="19">
        <f>IF(OR($A40="",N40=0),0,IF(AND($E40&lt;=N$5+12,$D40=$E40),(Register!$F40-Register!$G40-SUM($S40:Z40)),IF($B40="RB",MIN(ROUND((Register!$F40-SUM($S40:Z40))*Register!$J40*N40/12,2),(Register!$F40-Register!$G40-SUM($S40:Z40))),MIN(ROUND((Register!$F40-Register!$G40)/(Register!$H40*12)*N40,2),(Register!$F40-Register!$G40-SUM($S40:Z40))))))</f>
        <v/>
      </c>
      <c r="AB40" s="19">
        <f>IF(OR($A40="",O40=0),0,IF(AND($E40&lt;=O$5+12,$D40=$E40),(Register!$F40-Register!$G40-SUM($S40:AA40)),IF($B40="RB",MIN(ROUND((Register!$F40-SUM($S40:AA40))*Register!$J40*O40/12,2),(Register!$F40-Register!$G40-SUM($S40:AA40))),MIN(ROUND((Register!$F40-Register!$G40)/(Register!$H40*12)*O40,2),(Register!$F40-Register!$G40-SUM($S40:AA40))))))</f>
        <v/>
      </c>
      <c r="AC40" s="19">
        <f>IF(OR($A40="",P40=0),0,IF(AND($E40&lt;=P$5+12,$D40=$E40),(Register!$F40-Register!$G40-SUM($S40:AB40)),IF($B40="RB",MIN(ROUND((Register!$F40-SUM($S40:AB40))*Register!$J40*P40/12,2),(Register!$F40-Register!$G40-SUM($S40:AB40))),MIN(ROUND((Register!$F40-Register!$G40)/(Register!$H40*12)*P40,2),(Register!$F40-Register!$G40-SUM($S40:AB40))))))</f>
        <v/>
      </c>
      <c r="AD40" s="19">
        <f>IF(OR($A40="",Q40=0),0,IF(AND($E40&lt;=Q$5+12,$D40=$E40),(Register!$F40-Register!$G40-SUM($S40:AC40)),IF($B40="RB",MIN(ROUND((Register!$F40-SUM($S40:AC40))*Register!$J40*Q40/12,2),(Register!$F40-Register!$G40-SUM($S40:AC40))),MIN(ROUND((Register!$F40-Register!$G40)/(Register!$H40*12)*Q40,2),(Register!$F40-Register!$G40-SUM($S40:AC40))))))</f>
        <v/>
      </c>
      <c r="AE40" s="19">
        <f>SUM(S40:AD40)</f>
        <v/>
      </c>
    </row>
    <row r="41">
      <c r="A41" s="6">
        <f>IF(Register!$A41="","",Register!$A41)</f>
        <v/>
      </c>
      <c r="B41" s="6">
        <f>IF($A41="","",Register!$I41)</f>
        <v/>
      </c>
      <c r="C41" s="22">
        <f>IF($A41="","",YEAR(Register!$E41)*12+MONTH(Register!$E41))</f>
        <v/>
      </c>
      <c r="D41" s="22">
        <f>IF($A41="","",IF(Register!$K41="",E41,MIN(E41,YEAR(Register!$K41)*12+MONTH(Register!$K41))))</f>
        <v/>
      </c>
      <c r="E41" s="22">
        <f>IF($A41="","",C41+ROUND(Register!$H41*12,0))</f>
        <v/>
      </c>
      <c r="F41" s="22">
        <f>IF($A41="",0,MAX(0,MIN($D41,F$5+12)-MAX($C41,F$5)))</f>
        <v/>
      </c>
      <c r="G41" s="22">
        <f>IF($A41="",0,MAX(0,MIN($D41,G$5+12)-MAX($C41,G$5)))</f>
        <v/>
      </c>
      <c r="H41" s="22">
        <f>IF($A41="",0,MAX(0,MIN($D41,H$5+12)-MAX($C41,H$5)))</f>
        <v/>
      </c>
      <c r="I41" s="22">
        <f>IF($A41="",0,MAX(0,MIN($D41,I$5+12)-MAX($C41,I$5)))</f>
        <v/>
      </c>
      <c r="J41" s="22">
        <f>IF($A41="",0,MAX(0,MIN($D41,J$5+12)-MAX($C41,J$5)))</f>
        <v/>
      </c>
      <c r="K41" s="22">
        <f>IF($A41="",0,MAX(0,MIN($D41,K$5+12)-MAX($C41,K$5)))</f>
        <v/>
      </c>
      <c r="L41" s="22">
        <f>IF($A41="",0,MAX(0,MIN($D41,L$5+12)-MAX($C41,L$5)))</f>
        <v/>
      </c>
      <c r="M41" s="22">
        <f>IF($A41="",0,MAX(0,MIN($D41,M$5+12)-MAX($C41,M$5)))</f>
        <v/>
      </c>
      <c r="N41" s="22">
        <f>IF($A41="",0,MAX(0,MIN($D41,N$5+12)-MAX($C41,N$5)))</f>
        <v/>
      </c>
      <c r="O41" s="22">
        <f>IF($A41="",0,MAX(0,MIN($D41,O$5+12)-MAX($C41,O$5)))</f>
        <v/>
      </c>
      <c r="P41" s="22">
        <f>IF($A41="",0,MAX(0,MIN($D41,P$5+12)-MAX($C41,P$5)))</f>
        <v/>
      </c>
      <c r="Q41" s="22">
        <f>IF($A41="",0,MAX(0,MIN($D41,Q$5+12)-MAX($C41,Q$5)))</f>
        <v/>
      </c>
      <c r="S41" s="19">
        <f>IF(OR($A41="",F41=0),0,IF(AND($E41&lt;=F$5+12,$D41=$E41),(Register!$F41-Register!$G41-0),IF($B41="RB",MIN(ROUND((Register!$F41-0)*Register!$J41*F41/12,2),(Register!$F41-Register!$G41-0)),MIN(ROUND((Register!$F41-Register!$G41)/(Register!$H41*12)*F41,2),(Register!$F41-Register!$G41-0)))))</f>
        <v/>
      </c>
      <c r="T41" s="19">
        <f>IF(OR($A41="",G41=0),0,IF(AND($E41&lt;=G$5+12,$D41=$E41),(Register!$F41-Register!$G41-SUM($S41:S41)),IF($B41="RB",MIN(ROUND((Register!$F41-SUM($S41:S41))*Register!$J41*G41/12,2),(Register!$F41-Register!$G41-SUM($S41:S41))),MIN(ROUND((Register!$F41-Register!$G41)/(Register!$H41*12)*G41,2),(Register!$F41-Register!$G41-SUM($S41:S41))))))</f>
        <v/>
      </c>
      <c r="U41" s="19">
        <f>IF(OR($A41="",H41=0),0,IF(AND($E41&lt;=H$5+12,$D41=$E41),(Register!$F41-Register!$G41-SUM($S41:T41)),IF($B41="RB",MIN(ROUND((Register!$F41-SUM($S41:T41))*Register!$J41*H41/12,2),(Register!$F41-Register!$G41-SUM($S41:T41))),MIN(ROUND((Register!$F41-Register!$G41)/(Register!$H41*12)*H41,2),(Register!$F41-Register!$G41-SUM($S41:T41))))))</f>
        <v/>
      </c>
      <c r="V41" s="19">
        <f>IF(OR($A41="",I41=0),0,IF(AND($E41&lt;=I$5+12,$D41=$E41),(Register!$F41-Register!$G41-SUM($S41:U41)),IF($B41="RB",MIN(ROUND((Register!$F41-SUM($S41:U41))*Register!$J41*I41/12,2),(Register!$F41-Register!$G41-SUM($S41:U41))),MIN(ROUND((Register!$F41-Register!$G41)/(Register!$H41*12)*I41,2),(Register!$F41-Register!$G41-SUM($S41:U41))))))</f>
        <v/>
      </c>
      <c r="W41" s="19">
        <f>IF(OR($A41="",J41=0),0,IF(AND($E41&lt;=J$5+12,$D41=$E41),(Register!$F41-Register!$G41-SUM($S41:V41)),IF($B41="RB",MIN(ROUND((Register!$F41-SUM($S41:V41))*Register!$J41*J41/12,2),(Register!$F41-Register!$G41-SUM($S41:V41))),MIN(ROUND((Register!$F41-Register!$G41)/(Register!$H41*12)*J41,2),(Register!$F41-Register!$G41-SUM($S41:V41))))))</f>
        <v/>
      </c>
      <c r="X41" s="19">
        <f>IF(OR($A41="",K41=0),0,IF(AND($E41&lt;=K$5+12,$D41=$E41),(Register!$F41-Register!$G41-SUM($S41:W41)),IF($B41="RB",MIN(ROUND((Register!$F41-SUM($S41:W41))*Register!$J41*K41/12,2),(Register!$F41-Register!$G41-SUM($S41:W41))),MIN(ROUND((Register!$F41-Register!$G41)/(Register!$H41*12)*K41,2),(Register!$F41-Register!$G41-SUM($S41:W41))))))</f>
        <v/>
      </c>
      <c r="Y41" s="19">
        <f>IF(OR($A41="",L41=0),0,IF(AND($E41&lt;=L$5+12,$D41=$E41),(Register!$F41-Register!$G41-SUM($S41:X41)),IF($B41="RB",MIN(ROUND((Register!$F41-SUM($S41:X41))*Register!$J41*L41/12,2),(Register!$F41-Register!$G41-SUM($S41:X41))),MIN(ROUND((Register!$F41-Register!$G41)/(Register!$H41*12)*L41,2),(Register!$F41-Register!$G41-SUM($S41:X41))))))</f>
        <v/>
      </c>
      <c r="Z41" s="19">
        <f>IF(OR($A41="",M41=0),0,IF(AND($E41&lt;=M$5+12,$D41=$E41),(Register!$F41-Register!$G41-SUM($S41:Y41)),IF($B41="RB",MIN(ROUND((Register!$F41-SUM($S41:Y41))*Register!$J41*M41/12,2),(Register!$F41-Register!$G41-SUM($S41:Y41))),MIN(ROUND((Register!$F41-Register!$G41)/(Register!$H41*12)*M41,2),(Register!$F41-Register!$G41-SUM($S41:Y41))))))</f>
        <v/>
      </c>
      <c r="AA41" s="19">
        <f>IF(OR($A41="",N41=0),0,IF(AND($E41&lt;=N$5+12,$D41=$E41),(Register!$F41-Register!$G41-SUM($S41:Z41)),IF($B41="RB",MIN(ROUND((Register!$F41-SUM($S41:Z41))*Register!$J41*N41/12,2),(Register!$F41-Register!$G41-SUM($S41:Z41))),MIN(ROUND((Register!$F41-Register!$G41)/(Register!$H41*12)*N41,2),(Register!$F41-Register!$G41-SUM($S41:Z41))))))</f>
        <v/>
      </c>
      <c r="AB41" s="19">
        <f>IF(OR($A41="",O41=0),0,IF(AND($E41&lt;=O$5+12,$D41=$E41),(Register!$F41-Register!$G41-SUM($S41:AA41)),IF($B41="RB",MIN(ROUND((Register!$F41-SUM($S41:AA41))*Register!$J41*O41/12,2),(Register!$F41-Register!$G41-SUM($S41:AA41))),MIN(ROUND((Register!$F41-Register!$G41)/(Register!$H41*12)*O41,2),(Register!$F41-Register!$G41-SUM($S41:AA41))))))</f>
        <v/>
      </c>
      <c r="AC41" s="19">
        <f>IF(OR($A41="",P41=0),0,IF(AND($E41&lt;=P$5+12,$D41=$E41),(Register!$F41-Register!$G41-SUM($S41:AB41)),IF($B41="RB",MIN(ROUND((Register!$F41-SUM($S41:AB41))*Register!$J41*P41/12,2),(Register!$F41-Register!$G41-SUM($S41:AB41))),MIN(ROUND((Register!$F41-Register!$G41)/(Register!$H41*12)*P41,2),(Register!$F41-Register!$G41-SUM($S41:AB41))))))</f>
        <v/>
      </c>
      <c r="AD41" s="19">
        <f>IF(OR($A41="",Q41=0),0,IF(AND($E41&lt;=Q$5+12,$D41=$E41),(Register!$F41-Register!$G41-SUM($S41:AC41)),IF($B41="RB",MIN(ROUND((Register!$F41-SUM($S41:AC41))*Register!$J41*Q41/12,2),(Register!$F41-Register!$G41-SUM($S41:AC41))),MIN(ROUND((Register!$F41-Register!$G41)/(Register!$H41*12)*Q41,2),(Register!$F41-Register!$G41-SUM($S41:AC41))))))</f>
        <v/>
      </c>
      <c r="AE41" s="19">
        <f>SUM(S41:AD41)</f>
        <v/>
      </c>
    </row>
    <row r="42">
      <c r="A42" s="6">
        <f>IF(Register!$A42="","",Register!$A42)</f>
        <v/>
      </c>
      <c r="B42" s="6">
        <f>IF($A42="","",Register!$I42)</f>
        <v/>
      </c>
      <c r="C42" s="22">
        <f>IF($A42="","",YEAR(Register!$E42)*12+MONTH(Register!$E42))</f>
        <v/>
      </c>
      <c r="D42" s="22">
        <f>IF($A42="","",IF(Register!$K42="",E42,MIN(E42,YEAR(Register!$K42)*12+MONTH(Register!$K42))))</f>
        <v/>
      </c>
      <c r="E42" s="22">
        <f>IF($A42="","",C42+ROUND(Register!$H42*12,0))</f>
        <v/>
      </c>
      <c r="F42" s="22">
        <f>IF($A42="",0,MAX(0,MIN($D42,F$5+12)-MAX($C42,F$5)))</f>
        <v/>
      </c>
      <c r="G42" s="22">
        <f>IF($A42="",0,MAX(0,MIN($D42,G$5+12)-MAX($C42,G$5)))</f>
        <v/>
      </c>
      <c r="H42" s="22">
        <f>IF($A42="",0,MAX(0,MIN($D42,H$5+12)-MAX($C42,H$5)))</f>
        <v/>
      </c>
      <c r="I42" s="22">
        <f>IF($A42="",0,MAX(0,MIN($D42,I$5+12)-MAX($C42,I$5)))</f>
        <v/>
      </c>
      <c r="J42" s="22">
        <f>IF($A42="",0,MAX(0,MIN($D42,J$5+12)-MAX($C42,J$5)))</f>
        <v/>
      </c>
      <c r="K42" s="22">
        <f>IF($A42="",0,MAX(0,MIN($D42,K$5+12)-MAX($C42,K$5)))</f>
        <v/>
      </c>
      <c r="L42" s="22">
        <f>IF($A42="",0,MAX(0,MIN($D42,L$5+12)-MAX($C42,L$5)))</f>
        <v/>
      </c>
      <c r="M42" s="22">
        <f>IF($A42="",0,MAX(0,MIN($D42,M$5+12)-MAX($C42,M$5)))</f>
        <v/>
      </c>
      <c r="N42" s="22">
        <f>IF($A42="",0,MAX(0,MIN($D42,N$5+12)-MAX($C42,N$5)))</f>
        <v/>
      </c>
      <c r="O42" s="22">
        <f>IF($A42="",0,MAX(0,MIN($D42,O$5+12)-MAX($C42,O$5)))</f>
        <v/>
      </c>
      <c r="P42" s="22">
        <f>IF($A42="",0,MAX(0,MIN($D42,P$5+12)-MAX($C42,P$5)))</f>
        <v/>
      </c>
      <c r="Q42" s="22">
        <f>IF($A42="",0,MAX(0,MIN($D42,Q$5+12)-MAX($C42,Q$5)))</f>
        <v/>
      </c>
      <c r="S42" s="19">
        <f>IF(OR($A42="",F42=0),0,IF(AND($E42&lt;=F$5+12,$D42=$E42),(Register!$F42-Register!$G42-0),IF($B42="RB",MIN(ROUND((Register!$F42-0)*Register!$J42*F42/12,2),(Register!$F42-Register!$G42-0)),MIN(ROUND((Register!$F42-Register!$G42)/(Register!$H42*12)*F42,2),(Register!$F42-Register!$G42-0)))))</f>
        <v/>
      </c>
      <c r="T42" s="19">
        <f>IF(OR($A42="",G42=0),0,IF(AND($E42&lt;=G$5+12,$D42=$E42),(Register!$F42-Register!$G42-SUM($S42:S42)),IF($B42="RB",MIN(ROUND((Register!$F42-SUM($S42:S42))*Register!$J42*G42/12,2),(Register!$F42-Register!$G42-SUM($S42:S42))),MIN(ROUND((Register!$F42-Register!$G42)/(Register!$H42*12)*G42,2),(Register!$F42-Register!$G42-SUM($S42:S42))))))</f>
        <v/>
      </c>
      <c r="U42" s="19">
        <f>IF(OR($A42="",H42=0),0,IF(AND($E42&lt;=H$5+12,$D42=$E42),(Register!$F42-Register!$G42-SUM($S42:T42)),IF($B42="RB",MIN(ROUND((Register!$F42-SUM($S42:T42))*Register!$J42*H42/12,2),(Register!$F42-Register!$G42-SUM($S42:T42))),MIN(ROUND((Register!$F42-Register!$G42)/(Register!$H42*12)*H42,2),(Register!$F42-Register!$G42-SUM($S42:T42))))))</f>
        <v/>
      </c>
      <c r="V42" s="19">
        <f>IF(OR($A42="",I42=0),0,IF(AND($E42&lt;=I$5+12,$D42=$E42),(Register!$F42-Register!$G42-SUM($S42:U42)),IF($B42="RB",MIN(ROUND((Register!$F42-SUM($S42:U42))*Register!$J42*I42/12,2),(Register!$F42-Register!$G42-SUM($S42:U42))),MIN(ROUND((Register!$F42-Register!$G42)/(Register!$H42*12)*I42,2),(Register!$F42-Register!$G42-SUM($S42:U42))))))</f>
        <v/>
      </c>
      <c r="W42" s="19">
        <f>IF(OR($A42="",J42=0),0,IF(AND($E42&lt;=J$5+12,$D42=$E42),(Register!$F42-Register!$G42-SUM($S42:V42)),IF($B42="RB",MIN(ROUND((Register!$F42-SUM($S42:V42))*Register!$J42*J42/12,2),(Register!$F42-Register!$G42-SUM($S42:V42))),MIN(ROUND((Register!$F42-Register!$G42)/(Register!$H42*12)*J42,2),(Register!$F42-Register!$G42-SUM($S42:V42))))))</f>
        <v/>
      </c>
      <c r="X42" s="19">
        <f>IF(OR($A42="",K42=0),0,IF(AND($E42&lt;=K$5+12,$D42=$E42),(Register!$F42-Register!$G42-SUM($S42:W42)),IF($B42="RB",MIN(ROUND((Register!$F42-SUM($S42:W42))*Register!$J42*K42/12,2),(Register!$F42-Register!$G42-SUM($S42:W42))),MIN(ROUND((Register!$F42-Register!$G42)/(Register!$H42*12)*K42,2),(Register!$F42-Register!$G42-SUM($S42:W42))))))</f>
        <v/>
      </c>
      <c r="Y42" s="19">
        <f>IF(OR($A42="",L42=0),0,IF(AND($E42&lt;=L$5+12,$D42=$E42),(Register!$F42-Register!$G42-SUM($S42:X42)),IF($B42="RB",MIN(ROUND((Register!$F42-SUM($S42:X42))*Register!$J42*L42/12,2),(Register!$F42-Register!$G42-SUM($S42:X42))),MIN(ROUND((Register!$F42-Register!$G42)/(Register!$H42*12)*L42,2),(Register!$F42-Register!$G42-SUM($S42:X42))))))</f>
        <v/>
      </c>
      <c r="Z42" s="19">
        <f>IF(OR($A42="",M42=0),0,IF(AND($E42&lt;=M$5+12,$D42=$E42),(Register!$F42-Register!$G42-SUM($S42:Y42)),IF($B42="RB",MIN(ROUND((Register!$F42-SUM($S42:Y42))*Register!$J42*M42/12,2),(Register!$F42-Register!$G42-SUM($S42:Y42))),MIN(ROUND((Register!$F42-Register!$G42)/(Register!$H42*12)*M42,2),(Register!$F42-Register!$G42-SUM($S42:Y42))))))</f>
        <v/>
      </c>
      <c r="AA42" s="19">
        <f>IF(OR($A42="",N42=0),0,IF(AND($E42&lt;=N$5+12,$D42=$E42),(Register!$F42-Register!$G42-SUM($S42:Z42)),IF($B42="RB",MIN(ROUND((Register!$F42-SUM($S42:Z42))*Register!$J42*N42/12,2),(Register!$F42-Register!$G42-SUM($S42:Z42))),MIN(ROUND((Register!$F42-Register!$G42)/(Register!$H42*12)*N42,2),(Register!$F42-Register!$G42-SUM($S42:Z42))))))</f>
        <v/>
      </c>
      <c r="AB42" s="19">
        <f>IF(OR($A42="",O42=0),0,IF(AND($E42&lt;=O$5+12,$D42=$E42),(Register!$F42-Register!$G42-SUM($S42:AA42)),IF($B42="RB",MIN(ROUND((Register!$F42-SUM($S42:AA42))*Register!$J42*O42/12,2),(Register!$F42-Register!$G42-SUM($S42:AA42))),MIN(ROUND((Register!$F42-Register!$G42)/(Register!$H42*12)*O42,2),(Register!$F42-Register!$G42-SUM($S42:AA42))))))</f>
        <v/>
      </c>
      <c r="AC42" s="19">
        <f>IF(OR($A42="",P42=0),0,IF(AND($E42&lt;=P$5+12,$D42=$E42),(Register!$F42-Register!$G42-SUM($S42:AB42)),IF($B42="RB",MIN(ROUND((Register!$F42-SUM($S42:AB42))*Register!$J42*P42/12,2),(Register!$F42-Register!$G42-SUM($S42:AB42))),MIN(ROUND((Register!$F42-Register!$G42)/(Register!$H42*12)*P42,2),(Register!$F42-Register!$G42-SUM($S42:AB42))))))</f>
        <v/>
      </c>
      <c r="AD42" s="19">
        <f>IF(OR($A42="",Q42=0),0,IF(AND($E42&lt;=Q$5+12,$D42=$E42),(Register!$F42-Register!$G42-SUM($S42:AC42)),IF($B42="RB",MIN(ROUND((Register!$F42-SUM($S42:AC42))*Register!$J42*Q42/12,2),(Register!$F42-Register!$G42-SUM($S42:AC42))),MIN(ROUND((Register!$F42-Register!$G42)/(Register!$H42*12)*Q42,2),(Register!$F42-Register!$G42-SUM($S42:AC42))))))</f>
        <v/>
      </c>
      <c r="AE42" s="19">
        <f>SUM(S42:AD42)</f>
        <v/>
      </c>
    </row>
    <row r="43">
      <c r="A43" s="6">
        <f>IF(Register!$A43="","",Register!$A43)</f>
        <v/>
      </c>
      <c r="B43" s="6">
        <f>IF($A43="","",Register!$I43)</f>
        <v/>
      </c>
      <c r="C43" s="22">
        <f>IF($A43="","",YEAR(Register!$E43)*12+MONTH(Register!$E43))</f>
        <v/>
      </c>
      <c r="D43" s="22">
        <f>IF($A43="","",IF(Register!$K43="",E43,MIN(E43,YEAR(Register!$K43)*12+MONTH(Register!$K43))))</f>
        <v/>
      </c>
      <c r="E43" s="22">
        <f>IF($A43="","",C43+ROUND(Register!$H43*12,0))</f>
        <v/>
      </c>
      <c r="F43" s="22">
        <f>IF($A43="",0,MAX(0,MIN($D43,F$5+12)-MAX($C43,F$5)))</f>
        <v/>
      </c>
      <c r="G43" s="22">
        <f>IF($A43="",0,MAX(0,MIN($D43,G$5+12)-MAX($C43,G$5)))</f>
        <v/>
      </c>
      <c r="H43" s="22">
        <f>IF($A43="",0,MAX(0,MIN($D43,H$5+12)-MAX($C43,H$5)))</f>
        <v/>
      </c>
      <c r="I43" s="22">
        <f>IF($A43="",0,MAX(0,MIN($D43,I$5+12)-MAX($C43,I$5)))</f>
        <v/>
      </c>
      <c r="J43" s="22">
        <f>IF($A43="",0,MAX(0,MIN($D43,J$5+12)-MAX($C43,J$5)))</f>
        <v/>
      </c>
      <c r="K43" s="22">
        <f>IF($A43="",0,MAX(0,MIN($D43,K$5+12)-MAX($C43,K$5)))</f>
        <v/>
      </c>
      <c r="L43" s="22">
        <f>IF($A43="",0,MAX(0,MIN($D43,L$5+12)-MAX($C43,L$5)))</f>
        <v/>
      </c>
      <c r="M43" s="22">
        <f>IF($A43="",0,MAX(0,MIN($D43,M$5+12)-MAX($C43,M$5)))</f>
        <v/>
      </c>
      <c r="N43" s="22">
        <f>IF($A43="",0,MAX(0,MIN($D43,N$5+12)-MAX($C43,N$5)))</f>
        <v/>
      </c>
      <c r="O43" s="22">
        <f>IF($A43="",0,MAX(0,MIN($D43,O$5+12)-MAX($C43,O$5)))</f>
        <v/>
      </c>
      <c r="P43" s="22">
        <f>IF($A43="",0,MAX(0,MIN($D43,P$5+12)-MAX($C43,P$5)))</f>
        <v/>
      </c>
      <c r="Q43" s="22">
        <f>IF($A43="",0,MAX(0,MIN($D43,Q$5+12)-MAX($C43,Q$5)))</f>
        <v/>
      </c>
      <c r="S43" s="19">
        <f>IF(OR($A43="",F43=0),0,IF(AND($E43&lt;=F$5+12,$D43=$E43),(Register!$F43-Register!$G43-0),IF($B43="RB",MIN(ROUND((Register!$F43-0)*Register!$J43*F43/12,2),(Register!$F43-Register!$G43-0)),MIN(ROUND((Register!$F43-Register!$G43)/(Register!$H43*12)*F43,2),(Register!$F43-Register!$G43-0)))))</f>
        <v/>
      </c>
      <c r="T43" s="19">
        <f>IF(OR($A43="",G43=0),0,IF(AND($E43&lt;=G$5+12,$D43=$E43),(Register!$F43-Register!$G43-SUM($S43:S43)),IF($B43="RB",MIN(ROUND((Register!$F43-SUM($S43:S43))*Register!$J43*G43/12,2),(Register!$F43-Register!$G43-SUM($S43:S43))),MIN(ROUND((Register!$F43-Register!$G43)/(Register!$H43*12)*G43,2),(Register!$F43-Register!$G43-SUM($S43:S43))))))</f>
        <v/>
      </c>
      <c r="U43" s="19">
        <f>IF(OR($A43="",H43=0),0,IF(AND($E43&lt;=H$5+12,$D43=$E43),(Register!$F43-Register!$G43-SUM($S43:T43)),IF($B43="RB",MIN(ROUND((Register!$F43-SUM($S43:T43))*Register!$J43*H43/12,2),(Register!$F43-Register!$G43-SUM($S43:T43))),MIN(ROUND((Register!$F43-Register!$G43)/(Register!$H43*12)*H43,2),(Register!$F43-Register!$G43-SUM($S43:T43))))))</f>
        <v/>
      </c>
      <c r="V43" s="19">
        <f>IF(OR($A43="",I43=0),0,IF(AND($E43&lt;=I$5+12,$D43=$E43),(Register!$F43-Register!$G43-SUM($S43:U43)),IF($B43="RB",MIN(ROUND((Register!$F43-SUM($S43:U43))*Register!$J43*I43/12,2),(Register!$F43-Register!$G43-SUM($S43:U43))),MIN(ROUND((Register!$F43-Register!$G43)/(Register!$H43*12)*I43,2),(Register!$F43-Register!$G43-SUM($S43:U43))))))</f>
        <v/>
      </c>
      <c r="W43" s="19">
        <f>IF(OR($A43="",J43=0),0,IF(AND($E43&lt;=J$5+12,$D43=$E43),(Register!$F43-Register!$G43-SUM($S43:V43)),IF($B43="RB",MIN(ROUND((Register!$F43-SUM($S43:V43))*Register!$J43*J43/12,2),(Register!$F43-Register!$G43-SUM($S43:V43))),MIN(ROUND((Register!$F43-Register!$G43)/(Register!$H43*12)*J43,2),(Register!$F43-Register!$G43-SUM($S43:V43))))))</f>
        <v/>
      </c>
      <c r="X43" s="19">
        <f>IF(OR($A43="",K43=0),0,IF(AND($E43&lt;=K$5+12,$D43=$E43),(Register!$F43-Register!$G43-SUM($S43:W43)),IF($B43="RB",MIN(ROUND((Register!$F43-SUM($S43:W43))*Register!$J43*K43/12,2),(Register!$F43-Register!$G43-SUM($S43:W43))),MIN(ROUND((Register!$F43-Register!$G43)/(Register!$H43*12)*K43,2),(Register!$F43-Register!$G43-SUM($S43:W43))))))</f>
        <v/>
      </c>
      <c r="Y43" s="19">
        <f>IF(OR($A43="",L43=0),0,IF(AND($E43&lt;=L$5+12,$D43=$E43),(Register!$F43-Register!$G43-SUM($S43:X43)),IF($B43="RB",MIN(ROUND((Register!$F43-SUM($S43:X43))*Register!$J43*L43/12,2),(Register!$F43-Register!$G43-SUM($S43:X43))),MIN(ROUND((Register!$F43-Register!$G43)/(Register!$H43*12)*L43,2),(Register!$F43-Register!$G43-SUM($S43:X43))))))</f>
        <v/>
      </c>
      <c r="Z43" s="19">
        <f>IF(OR($A43="",M43=0),0,IF(AND($E43&lt;=M$5+12,$D43=$E43),(Register!$F43-Register!$G43-SUM($S43:Y43)),IF($B43="RB",MIN(ROUND((Register!$F43-SUM($S43:Y43))*Register!$J43*M43/12,2),(Register!$F43-Register!$G43-SUM($S43:Y43))),MIN(ROUND((Register!$F43-Register!$G43)/(Register!$H43*12)*M43,2),(Register!$F43-Register!$G43-SUM($S43:Y43))))))</f>
        <v/>
      </c>
      <c r="AA43" s="19">
        <f>IF(OR($A43="",N43=0),0,IF(AND($E43&lt;=N$5+12,$D43=$E43),(Register!$F43-Register!$G43-SUM($S43:Z43)),IF($B43="RB",MIN(ROUND((Register!$F43-SUM($S43:Z43))*Register!$J43*N43/12,2),(Register!$F43-Register!$G43-SUM($S43:Z43))),MIN(ROUND((Register!$F43-Register!$G43)/(Register!$H43*12)*N43,2),(Register!$F43-Register!$G43-SUM($S43:Z43))))))</f>
        <v/>
      </c>
      <c r="AB43" s="19">
        <f>IF(OR($A43="",O43=0),0,IF(AND($E43&lt;=O$5+12,$D43=$E43),(Register!$F43-Register!$G43-SUM($S43:AA43)),IF($B43="RB",MIN(ROUND((Register!$F43-SUM($S43:AA43))*Register!$J43*O43/12,2),(Register!$F43-Register!$G43-SUM($S43:AA43))),MIN(ROUND((Register!$F43-Register!$G43)/(Register!$H43*12)*O43,2),(Register!$F43-Register!$G43-SUM($S43:AA43))))))</f>
        <v/>
      </c>
      <c r="AC43" s="19">
        <f>IF(OR($A43="",P43=0),0,IF(AND($E43&lt;=P$5+12,$D43=$E43),(Register!$F43-Register!$G43-SUM($S43:AB43)),IF($B43="RB",MIN(ROUND((Register!$F43-SUM($S43:AB43))*Register!$J43*P43/12,2),(Register!$F43-Register!$G43-SUM($S43:AB43))),MIN(ROUND((Register!$F43-Register!$G43)/(Register!$H43*12)*P43,2),(Register!$F43-Register!$G43-SUM($S43:AB43))))))</f>
        <v/>
      </c>
      <c r="AD43" s="19">
        <f>IF(OR($A43="",Q43=0),0,IF(AND($E43&lt;=Q$5+12,$D43=$E43),(Register!$F43-Register!$G43-SUM($S43:AC43)),IF($B43="RB",MIN(ROUND((Register!$F43-SUM($S43:AC43))*Register!$J43*Q43/12,2),(Register!$F43-Register!$G43-SUM($S43:AC43))),MIN(ROUND((Register!$F43-Register!$G43)/(Register!$H43*12)*Q43,2),(Register!$F43-Register!$G43-SUM($S43:AC43))))))</f>
        <v/>
      </c>
      <c r="AE43" s="19">
        <f>SUM(S43:AD43)</f>
        <v/>
      </c>
    </row>
    <row r="44">
      <c r="A44" s="6">
        <f>IF(Register!$A44="","",Register!$A44)</f>
        <v/>
      </c>
      <c r="B44" s="6">
        <f>IF($A44="","",Register!$I44)</f>
        <v/>
      </c>
      <c r="C44" s="22">
        <f>IF($A44="","",YEAR(Register!$E44)*12+MONTH(Register!$E44))</f>
        <v/>
      </c>
      <c r="D44" s="22">
        <f>IF($A44="","",IF(Register!$K44="",E44,MIN(E44,YEAR(Register!$K44)*12+MONTH(Register!$K44))))</f>
        <v/>
      </c>
      <c r="E44" s="22">
        <f>IF($A44="","",C44+ROUND(Register!$H44*12,0))</f>
        <v/>
      </c>
      <c r="F44" s="22">
        <f>IF($A44="",0,MAX(0,MIN($D44,F$5+12)-MAX($C44,F$5)))</f>
        <v/>
      </c>
      <c r="G44" s="22">
        <f>IF($A44="",0,MAX(0,MIN($D44,G$5+12)-MAX($C44,G$5)))</f>
        <v/>
      </c>
      <c r="H44" s="22">
        <f>IF($A44="",0,MAX(0,MIN($D44,H$5+12)-MAX($C44,H$5)))</f>
        <v/>
      </c>
      <c r="I44" s="22">
        <f>IF($A44="",0,MAX(0,MIN($D44,I$5+12)-MAX($C44,I$5)))</f>
        <v/>
      </c>
      <c r="J44" s="22">
        <f>IF($A44="",0,MAX(0,MIN($D44,J$5+12)-MAX($C44,J$5)))</f>
        <v/>
      </c>
      <c r="K44" s="22">
        <f>IF($A44="",0,MAX(0,MIN($D44,K$5+12)-MAX($C44,K$5)))</f>
        <v/>
      </c>
      <c r="L44" s="22">
        <f>IF($A44="",0,MAX(0,MIN($D44,L$5+12)-MAX($C44,L$5)))</f>
        <v/>
      </c>
      <c r="M44" s="22">
        <f>IF($A44="",0,MAX(0,MIN($D44,M$5+12)-MAX($C44,M$5)))</f>
        <v/>
      </c>
      <c r="N44" s="22">
        <f>IF($A44="",0,MAX(0,MIN($D44,N$5+12)-MAX($C44,N$5)))</f>
        <v/>
      </c>
      <c r="O44" s="22">
        <f>IF($A44="",0,MAX(0,MIN($D44,O$5+12)-MAX($C44,O$5)))</f>
        <v/>
      </c>
      <c r="P44" s="22">
        <f>IF($A44="",0,MAX(0,MIN($D44,P$5+12)-MAX($C44,P$5)))</f>
        <v/>
      </c>
      <c r="Q44" s="22">
        <f>IF($A44="",0,MAX(0,MIN($D44,Q$5+12)-MAX($C44,Q$5)))</f>
        <v/>
      </c>
      <c r="S44" s="19">
        <f>IF(OR($A44="",F44=0),0,IF(AND($E44&lt;=F$5+12,$D44=$E44),(Register!$F44-Register!$G44-0),IF($B44="RB",MIN(ROUND((Register!$F44-0)*Register!$J44*F44/12,2),(Register!$F44-Register!$G44-0)),MIN(ROUND((Register!$F44-Register!$G44)/(Register!$H44*12)*F44,2),(Register!$F44-Register!$G44-0)))))</f>
        <v/>
      </c>
      <c r="T44" s="19">
        <f>IF(OR($A44="",G44=0),0,IF(AND($E44&lt;=G$5+12,$D44=$E44),(Register!$F44-Register!$G44-SUM($S44:S44)),IF($B44="RB",MIN(ROUND((Register!$F44-SUM($S44:S44))*Register!$J44*G44/12,2),(Register!$F44-Register!$G44-SUM($S44:S44))),MIN(ROUND((Register!$F44-Register!$G44)/(Register!$H44*12)*G44,2),(Register!$F44-Register!$G44-SUM($S44:S44))))))</f>
        <v/>
      </c>
      <c r="U44" s="19">
        <f>IF(OR($A44="",H44=0),0,IF(AND($E44&lt;=H$5+12,$D44=$E44),(Register!$F44-Register!$G44-SUM($S44:T44)),IF($B44="RB",MIN(ROUND((Register!$F44-SUM($S44:T44))*Register!$J44*H44/12,2),(Register!$F44-Register!$G44-SUM($S44:T44))),MIN(ROUND((Register!$F44-Register!$G44)/(Register!$H44*12)*H44,2),(Register!$F44-Register!$G44-SUM($S44:T44))))))</f>
        <v/>
      </c>
      <c r="V44" s="19">
        <f>IF(OR($A44="",I44=0),0,IF(AND($E44&lt;=I$5+12,$D44=$E44),(Register!$F44-Register!$G44-SUM($S44:U44)),IF($B44="RB",MIN(ROUND((Register!$F44-SUM($S44:U44))*Register!$J44*I44/12,2),(Register!$F44-Register!$G44-SUM($S44:U44))),MIN(ROUND((Register!$F44-Register!$G44)/(Register!$H44*12)*I44,2),(Register!$F44-Register!$G44-SUM($S44:U44))))))</f>
        <v/>
      </c>
      <c r="W44" s="19">
        <f>IF(OR($A44="",J44=0),0,IF(AND($E44&lt;=J$5+12,$D44=$E44),(Register!$F44-Register!$G44-SUM($S44:V44)),IF($B44="RB",MIN(ROUND((Register!$F44-SUM($S44:V44))*Register!$J44*J44/12,2),(Register!$F44-Register!$G44-SUM($S44:V44))),MIN(ROUND((Register!$F44-Register!$G44)/(Register!$H44*12)*J44,2),(Register!$F44-Register!$G44-SUM($S44:V44))))))</f>
        <v/>
      </c>
      <c r="X44" s="19">
        <f>IF(OR($A44="",K44=0),0,IF(AND($E44&lt;=K$5+12,$D44=$E44),(Register!$F44-Register!$G44-SUM($S44:W44)),IF($B44="RB",MIN(ROUND((Register!$F44-SUM($S44:W44))*Register!$J44*K44/12,2),(Register!$F44-Register!$G44-SUM($S44:W44))),MIN(ROUND((Register!$F44-Register!$G44)/(Register!$H44*12)*K44,2),(Register!$F44-Register!$G44-SUM($S44:W44))))))</f>
        <v/>
      </c>
      <c r="Y44" s="19">
        <f>IF(OR($A44="",L44=0),0,IF(AND($E44&lt;=L$5+12,$D44=$E44),(Register!$F44-Register!$G44-SUM($S44:X44)),IF($B44="RB",MIN(ROUND((Register!$F44-SUM($S44:X44))*Register!$J44*L44/12,2),(Register!$F44-Register!$G44-SUM($S44:X44))),MIN(ROUND((Register!$F44-Register!$G44)/(Register!$H44*12)*L44,2),(Register!$F44-Register!$G44-SUM($S44:X44))))))</f>
        <v/>
      </c>
      <c r="Z44" s="19">
        <f>IF(OR($A44="",M44=0),0,IF(AND($E44&lt;=M$5+12,$D44=$E44),(Register!$F44-Register!$G44-SUM($S44:Y44)),IF($B44="RB",MIN(ROUND((Register!$F44-SUM($S44:Y44))*Register!$J44*M44/12,2),(Register!$F44-Register!$G44-SUM($S44:Y44))),MIN(ROUND((Register!$F44-Register!$G44)/(Register!$H44*12)*M44,2),(Register!$F44-Register!$G44-SUM($S44:Y44))))))</f>
        <v/>
      </c>
      <c r="AA44" s="19">
        <f>IF(OR($A44="",N44=0),0,IF(AND($E44&lt;=N$5+12,$D44=$E44),(Register!$F44-Register!$G44-SUM($S44:Z44)),IF($B44="RB",MIN(ROUND((Register!$F44-SUM($S44:Z44))*Register!$J44*N44/12,2),(Register!$F44-Register!$G44-SUM($S44:Z44))),MIN(ROUND((Register!$F44-Register!$G44)/(Register!$H44*12)*N44,2),(Register!$F44-Register!$G44-SUM($S44:Z44))))))</f>
        <v/>
      </c>
      <c r="AB44" s="19">
        <f>IF(OR($A44="",O44=0),0,IF(AND($E44&lt;=O$5+12,$D44=$E44),(Register!$F44-Register!$G44-SUM($S44:AA44)),IF($B44="RB",MIN(ROUND((Register!$F44-SUM($S44:AA44))*Register!$J44*O44/12,2),(Register!$F44-Register!$G44-SUM($S44:AA44))),MIN(ROUND((Register!$F44-Register!$G44)/(Register!$H44*12)*O44,2),(Register!$F44-Register!$G44-SUM($S44:AA44))))))</f>
        <v/>
      </c>
      <c r="AC44" s="19">
        <f>IF(OR($A44="",P44=0),0,IF(AND($E44&lt;=P$5+12,$D44=$E44),(Register!$F44-Register!$G44-SUM($S44:AB44)),IF($B44="RB",MIN(ROUND((Register!$F44-SUM($S44:AB44))*Register!$J44*P44/12,2),(Register!$F44-Register!$G44-SUM($S44:AB44))),MIN(ROUND((Register!$F44-Register!$G44)/(Register!$H44*12)*P44,2),(Register!$F44-Register!$G44-SUM($S44:AB44))))))</f>
        <v/>
      </c>
      <c r="AD44" s="19">
        <f>IF(OR($A44="",Q44=0),0,IF(AND($E44&lt;=Q$5+12,$D44=$E44),(Register!$F44-Register!$G44-SUM($S44:AC44)),IF($B44="RB",MIN(ROUND((Register!$F44-SUM($S44:AC44))*Register!$J44*Q44/12,2),(Register!$F44-Register!$G44-SUM($S44:AC44))),MIN(ROUND((Register!$F44-Register!$G44)/(Register!$H44*12)*Q44,2),(Register!$F44-Register!$G44-SUM($S44:AC44))))))</f>
        <v/>
      </c>
      <c r="AE44" s="19">
        <f>SUM(S44:AD44)</f>
        <v/>
      </c>
    </row>
    <row r="45">
      <c r="A45" s="6">
        <f>IF(Register!$A45="","",Register!$A45)</f>
        <v/>
      </c>
      <c r="B45" s="6">
        <f>IF($A45="","",Register!$I45)</f>
        <v/>
      </c>
      <c r="C45" s="22">
        <f>IF($A45="","",YEAR(Register!$E45)*12+MONTH(Register!$E45))</f>
        <v/>
      </c>
      <c r="D45" s="22">
        <f>IF($A45="","",IF(Register!$K45="",E45,MIN(E45,YEAR(Register!$K45)*12+MONTH(Register!$K45))))</f>
        <v/>
      </c>
      <c r="E45" s="22">
        <f>IF($A45="","",C45+ROUND(Register!$H45*12,0))</f>
        <v/>
      </c>
      <c r="F45" s="22">
        <f>IF($A45="",0,MAX(0,MIN($D45,F$5+12)-MAX($C45,F$5)))</f>
        <v/>
      </c>
      <c r="G45" s="22">
        <f>IF($A45="",0,MAX(0,MIN($D45,G$5+12)-MAX($C45,G$5)))</f>
        <v/>
      </c>
      <c r="H45" s="22">
        <f>IF($A45="",0,MAX(0,MIN($D45,H$5+12)-MAX($C45,H$5)))</f>
        <v/>
      </c>
      <c r="I45" s="22">
        <f>IF($A45="",0,MAX(0,MIN($D45,I$5+12)-MAX($C45,I$5)))</f>
        <v/>
      </c>
      <c r="J45" s="22">
        <f>IF($A45="",0,MAX(0,MIN($D45,J$5+12)-MAX($C45,J$5)))</f>
        <v/>
      </c>
      <c r="K45" s="22">
        <f>IF($A45="",0,MAX(0,MIN($D45,K$5+12)-MAX($C45,K$5)))</f>
        <v/>
      </c>
      <c r="L45" s="22">
        <f>IF($A45="",0,MAX(0,MIN($D45,L$5+12)-MAX($C45,L$5)))</f>
        <v/>
      </c>
      <c r="M45" s="22">
        <f>IF($A45="",0,MAX(0,MIN($D45,M$5+12)-MAX($C45,M$5)))</f>
        <v/>
      </c>
      <c r="N45" s="22">
        <f>IF($A45="",0,MAX(0,MIN($D45,N$5+12)-MAX($C45,N$5)))</f>
        <v/>
      </c>
      <c r="O45" s="22">
        <f>IF($A45="",0,MAX(0,MIN($D45,O$5+12)-MAX($C45,O$5)))</f>
        <v/>
      </c>
      <c r="P45" s="22">
        <f>IF($A45="",0,MAX(0,MIN($D45,P$5+12)-MAX($C45,P$5)))</f>
        <v/>
      </c>
      <c r="Q45" s="22">
        <f>IF($A45="",0,MAX(0,MIN($D45,Q$5+12)-MAX($C45,Q$5)))</f>
        <v/>
      </c>
      <c r="S45" s="19">
        <f>IF(OR($A45="",F45=0),0,IF(AND($E45&lt;=F$5+12,$D45=$E45),(Register!$F45-Register!$G45-0),IF($B45="RB",MIN(ROUND((Register!$F45-0)*Register!$J45*F45/12,2),(Register!$F45-Register!$G45-0)),MIN(ROUND((Register!$F45-Register!$G45)/(Register!$H45*12)*F45,2),(Register!$F45-Register!$G45-0)))))</f>
        <v/>
      </c>
      <c r="T45" s="19">
        <f>IF(OR($A45="",G45=0),0,IF(AND($E45&lt;=G$5+12,$D45=$E45),(Register!$F45-Register!$G45-SUM($S45:S45)),IF($B45="RB",MIN(ROUND((Register!$F45-SUM($S45:S45))*Register!$J45*G45/12,2),(Register!$F45-Register!$G45-SUM($S45:S45))),MIN(ROUND((Register!$F45-Register!$G45)/(Register!$H45*12)*G45,2),(Register!$F45-Register!$G45-SUM($S45:S45))))))</f>
        <v/>
      </c>
      <c r="U45" s="19">
        <f>IF(OR($A45="",H45=0),0,IF(AND($E45&lt;=H$5+12,$D45=$E45),(Register!$F45-Register!$G45-SUM($S45:T45)),IF($B45="RB",MIN(ROUND((Register!$F45-SUM($S45:T45))*Register!$J45*H45/12,2),(Register!$F45-Register!$G45-SUM($S45:T45))),MIN(ROUND((Register!$F45-Register!$G45)/(Register!$H45*12)*H45,2),(Register!$F45-Register!$G45-SUM($S45:T45))))))</f>
        <v/>
      </c>
      <c r="V45" s="19">
        <f>IF(OR($A45="",I45=0),0,IF(AND($E45&lt;=I$5+12,$D45=$E45),(Register!$F45-Register!$G45-SUM($S45:U45)),IF($B45="RB",MIN(ROUND((Register!$F45-SUM($S45:U45))*Register!$J45*I45/12,2),(Register!$F45-Register!$G45-SUM($S45:U45))),MIN(ROUND((Register!$F45-Register!$G45)/(Register!$H45*12)*I45,2),(Register!$F45-Register!$G45-SUM($S45:U45))))))</f>
        <v/>
      </c>
      <c r="W45" s="19">
        <f>IF(OR($A45="",J45=0),0,IF(AND($E45&lt;=J$5+12,$D45=$E45),(Register!$F45-Register!$G45-SUM($S45:V45)),IF($B45="RB",MIN(ROUND((Register!$F45-SUM($S45:V45))*Register!$J45*J45/12,2),(Register!$F45-Register!$G45-SUM($S45:V45))),MIN(ROUND((Register!$F45-Register!$G45)/(Register!$H45*12)*J45,2),(Register!$F45-Register!$G45-SUM($S45:V45))))))</f>
        <v/>
      </c>
      <c r="X45" s="19">
        <f>IF(OR($A45="",K45=0),0,IF(AND($E45&lt;=K$5+12,$D45=$E45),(Register!$F45-Register!$G45-SUM($S45:W45)),IF($B45="RB",MIN(ROUND((Register!$F45-SUM($S45:W45))*Register!$J45*K45/12,2),(Register!$F45-Register!$G45-SUM($S45:W45))),MIN(ROUND((Register!$F45-Register!$G45)/(Register!$H45*12)*K45,2),(Register!$F45-Register!$G45-SUM($S45:W45))))))</f>
        <v/>
      </c>
      <c r="Y45" s="19">
        <f>IF(OR($A45="",L45=0),0,IF(AND($E45&lt;=L$5+12,$D45=$E45),(Register!$F45-Register!$G45-SUM($S45:X45)),IF($B45="RB",MIN(ROUND((Register!$F45-SUM($S45:X45))*Register!$J45*L45/12,2),(Register!$F45-Register!$G45-SUM($S45:X45))),MIN(ROUND((Register!$F45-Register!$G45)/(Register!$H45*12)*L45,2),(Register!$F45-Register!$G45-SUM($S45:X45))))))</f>
        <v/>
      </c>
      <c r="Z45" s="19">
        <f>IF(OR($A45="",M45=0),0,IF(AND($E45&lt;=M$5+12,$D45=$E45),(Register!$F45-Register!$G45-SUM($S45:Y45)),IF($B45="RB",MIN(ROUND((Register!$F45-SUM($S45:Y45))*Register!$J45*M45/12,2),(Register!$F45-Register!$G45-SUM($S45:Y45))),MIN(ROUND((Register!$F45-Register!$G45)/(Register!$H45*12)*M45,2),(Register!$F45-Register!$G45-SUM($S45:Y45))))))</f>
        <v/>
      </c>
      <c r="AA45" s="19">
        <f>IF(OR($A45="",N45=0),0,IF(AND($E45&lt;=N$5+12,$D45=$E45),(Register!$F45-Register!$G45-SUM($S45:Z45)),IF($B45="RB",MIN(ROUND((Register!$F45-SUM($S45:Z45))*Register!$J45*N45/12,2),(Register!$F45-Register!$G45-SUM($S45:Z45))),MIN(ROUND((Register!$F45-Register!$G45)/(Register!$H45*12)*N45,2),(Register!$F45-Register!$G45-SUM($S45:Z45))))))</f>
        <v/>
      </c>
      <c r="AB45" s="19">
        <f>IF(OR($A45="",O45=0),0,IF(AND($E45&lt;=O$5+12,$D45=$E45),(Register!$F45-Register!$G45-SUM($S45:AA45)),IF($B45="RB",MIN(ROUND((Register!$F45-SUM($S45:AA45))*Register!$J45*O45/12,2),(Register!$F45-Register!$G45-SUM($S45:AA45))),MIN(ROUND((Register!$F45-Register!$G45)/(Register!$H45*12)*O45,2),(Register!$F45-Register!$G45-SUM($S45:AA45))))))</f>
        <v/>
      </c>
      <c r="AC45" s="19">
        <f>IF(OR($A45="",P45=0),0,IF(AND($E45&lt;=P$5+12,$D45=$E45),(Register!$F45-Register!$G45-SUM($S45:AB45)),IF($B45="RB",MIN(ROUND((Register!$F45-SUM($S45:AB45))*Register!$J45*P45/12,2),(Register!$F45-Register!$G45-SUM($S45:AB45))),MIN(ROUND((Register!$F45-Register!$G45)/(Register!$H45*12)*P45,2),(Register!$F45-Register!$G45-SUM($S45:AB45))))))</f>
        <v/>
      </c>
      <c r="AD45" s="19">
        <f>IF(OR($A45="",Q45=0),0,IF(AND($E45&lt;=Q$5+12,$D45=$E45),(Register!$F45-Register!$G45-SUM($S45:AC45)),IF($B45="RB",MIN(ROUND((Register!$F45-SUM($S45:AC45))*Register!$J45*Q45/12,2),(Register!$F45-Register!$G45-SUM($S45:AC45))),MIN(ROUND((Register!$F45-Register!$G45)/(Register!$H45*12)*Q45,2),(Register!$F45-Register!$G45-SUM($S45:AC45))))))</f>
        <v/>
      </c>
      <c r="AE45" s="19">
        <f>SUM(S45:AD45)</f>
        <v/>
      </c>
    </row>
    <row r="46">
      <c r="A46" s="6">
        <f>IF(Register!$A46="","",Register!$A46)</f>
        <v/>
      </c>
      <c r="B46" s="6">
        <f>IF($A46="","",Register!$I46)</f>
        <v/>
      </c>
      <c r="C46" s="22">
        <f>IF($A46="","",YEAR(Register!$E46)*12+MONTH(Register!$E46))</f>
        <v/>
      </c>
      <c r="D46" s="22">
        <f>IF($A46="","",IF(Register!$K46="",E46,MIN(E46,YEAR(Register!$K46)*12+MONTH(Register!$K46))))</f>
        <v/>
      </c>
      <c r="E46" s="22">
        <f>IF($A46="","",C46+ROUND(Register!$H46*12,0))</f>
        <v/>
      </c>
      <c r="F46" s="22">
        <f>IF($A46="",0,MAX(0,MIN($D46,F$5+12)-MAX($C46,F$5)))</f>
        <v/>
      </c>
      <c r="G46" s="22">
        <f>IF($A46="",0,MAX(0,MIN($D46,G$5+12)-MAX($C46,G$5)))</f>
        <v/>
      </c>
      <c r="H46" s="22">
        <f>IF($A46="",0,MAX(0,MIN($D46,H$5+12)-MAX($C46,H$5)))</f>
        <v/>
      </c>
      <c r="I46" s="22">
        <f>IF($A46="",0,MAX(0,MIN($D46,I$5+12)-MAX($C46,I$5)))</f>
        <v/>
      </c>
      <c r="J46" s="22">
        <f>IF($A46="",0,MAX(0,MIN($D46,J$5+12)-MAX($C46,J$5)))</f>
        <v/>
      </c>
      <c r="K46" s="22">
        <f>IF($A46="",0,MAX(0,MIN($D46,K$5+12)-MAX($C46,K$5)))</f>
        <v/>
      </c>
      <c r="L46" s="22">
        <f>IF($A46="",0,MAX(0,MIN($D46,L$5+12)-MAX($C46,L$5)))</f>
        <v/>
      </c>
      <c r="M46" s="22">
        <f>IF($A46="",0,MAX(0,MIN($D46,M$5+12)-MAX($C46,M$5)))</f>
        <v/>
      </c>
      <c r="N46" s="22">
        <f>IF($A46="",0,MAX(0,MIN($D46,N$5+12)-MAX($C46,N$5)))</f>
        <v/>
      </c>
      <c r="O46" s="22">
        <f>IF($A46="",0,MAX(0,MIN($D46,O$5+12)-MAX($C46,O$5)))</f>
        <v/>
      </c>
      <c r="P46" s="22">
        <f>IF($A46="",0,MAX(0,MIN($D46,P$5+12)-MAX($C46,P$5)))</f>
        <v/>
      </c>
      <c r="Q46" s="22">
        <f>IF($A46="",0,MAX(0,MIN($D46,Q$5+12)-MAX($C46,Q$5)))</f>
        <v/>
      </c>
      <c r="S46" s="19">
        <f>IF(OR($A46="",F46=0),0,IF(AND($E46&lt;=F$5+12,$D46=$E46),(Register!$F46-Register!$G46-0),IF($B46="RB",MIN(ROUND((Register!$F46-0)*Register!$J46*F46/12,2),(Register!$F46-Register!$G46-0)),MIN(ROUND((Register!$F46-Register!$G46)/(Register!$H46*12)*F46,2),(Register!$F46-Register!$G46-0)))))</f>
        <v/>
      </c>
      <c r="T46" s="19">
        <f>IF(OR($A46="",G46=0),0,IF(AND($E46&lt;=G$5+12,$D46=$E46),(Register!$F46-Register!$G46-SUM($S46:S46)),IF($B46="RB",MIN(ROUND((Register!$F46-SUM($S46:S46))*Register!$J46*G46/12,2),(Register!$F46-Register!$G46-SUM($S46:S46))),MIN(ROUND((Register!$F46-Register!$G46)/(Register!$H46*12)*G46,2),(Register!$F46-Register!$G46-SUM($S46:S46))))))</f>
        <v/>
      </c>
      <c r="U46" s="19">
        <f>IF(OR($A46="",H46=0),0,IF(AND($E46&lt;=H$5+12,$D46=$E46),(Register!$F46-Register!$G46-SUM($S46:T46)),IF($B46="RB",MIN(ROUND((Register!$F46-SUM($S46:T46))*Register!$J46*H46/12,2),(Register!$F46-Register!$G46-SUM($S46:T46))),MIN(ROUND((Register!$F46-Register!$G46)/(Register!$H46*12)*H46,2),(Register!$F46-Register!$G46-SUM($S46:T46))))))</f>
        <v/>
      </c>
      <c r="V46" s="19">
        <f>IF(OR($A46="",I46=0),0,IF(AND($E46&lt;=I$5+12,$D46=$E46),(Register!$F46-Register!$G46-SUM($S46:U46)),IF($B46="RB",MIN(ROUND((Register!$F46-SUM($S46:U46))*Register!$J46*I46/12,2),(Register!$F46-Register!$G46-SUM($S46:U46))),MIN(ROUND((Register!$F46-Register!$G46)/(Register!$H46*12)*I46,2),(Register!$F46-Register!$G46-SUM($S46:U46))))))</f>
        <v/>
      </c>
      <c r="W46" s="19">
        <f>IF(OR($A46="",J46=0),0,IF(AND($E46&lt;=J$5+12,$D46=$E46),(Register!$F46-Register!$G46-SUM($S46:V46)),IF($B46="RB",MIN(ROUND((Register!$F46-SUM($S46:V46))*Register!$J46*J46/12,2),(Register!$F46-Register!$G46-SUM($S46:V46))),MIN(ROUND((Register!$F46-Register!$G46)/(Register!$H46*12)*J46,2),(Register!$F46-Register!$G46-SUM($S46:V46))))))</f>
        <v/>
      </c>
      <c r="X46" s="19">
        <f>IF(OR($A46="",K46=0),0,IF(AND($E46&lt;=K$5+12,$D46=$E46),(Register!$F46-Register!$G46-SUM($S46:W46)),IF($B46="RB",MIN(ROUND((Register!$F46-SUM($S46:W46))*Register!$J46*K46/12,2),(Register!$F46-Register!$G46-SUM($S46:W46))),MIN(ROUND((Register!$F46-Register!$G46)/(Register!$H46*12)*K46,2),(Register!$F46-Register!$G46-SUM($S46:W46))))))</f>
        <v/>
      </c>
      <c r="Y46" s="19">
        <f>IF(OR($A46="",L46=0),0,IF(AND($E46&lt;=L$5+12,$D46=$E46),(Register!$F46-Register!$G46-SUM($S46:X46)),IF($B46="RB",MIN(ROUND((Register!$F46-SUM($S46:X46))*Register!$J46*L46/12,2),(Register!$F46-Register!$G46-SUM($S46:X46))),MIN(ROUND((Register!$F46-Register!$G46)/(Register!$H46*12)*L46,2),(Register!$F46-Register!$G46-SUM($S46:X46))))))</f>
        <v/>
      </c>
      <c r="Z46" s="19">
        <f>IF(OR($A46="",M46=0),0,IF(AND($E46&lt;=M$5+12,$D46=$E46),(Register!$F46-Register!$G46-SUM($S46:Y46)),IF($B46="RB",MIN(ROUND((Register!$F46-SUM($S46:Y46))*Register!$J46*M46/12,2),(Register!$F46-Register!$G46-SUM($S46:Y46))),MIN(ROUND((Register!$F46-Register!$G46)/(Register!$H46*12)*M46,2),(Register!$F46-Register!$G46-SUM($S46:Y46))))))</f>
        <v/>
      </c>
      <c r="AA46" s="19">
        <f>IF(OR($A46="",N46=0),0,IF(AND($E46&lt;=N$5+12,$D46=$E46),(Register!$F46-Register!$G46-SUM($S46:Z46)),IF($B46="RB",MIN(ROUND((Register!$F46-SUM($S46:Z46))*Register!$J46*N46/12,2),(Register!$F46-Register!$G46-SUM($S46:Z46))),MIN(ROUND((Register!$F46-Register!$G46)/(Register!$H46*12)*N46,2),(Register!$F46-Register!$G46-SUM($S46:Z46))))))</f>
        <v/>
      </c>
      <c r="AB46" s="19">
        <f>IF(OR($A46="",O46=0),0,IF(AND($E46&lt;=O$5+12,$D46=$E46),(Register!$F46-Register!$G46-SUM($S46:AA46)),IF($B46="RB",MIN(ROUND((Register!$F46-SUM($S46:AA46))*Register!$J46*O46/12,2),(Register!$F46-Register!$G46-SUM($S46:AA46))),MIN(ROUND((Register!$F46-Register!$G46)/(Register!$H46*12)*O46,2),(Register!$F46-Register!$G46-SUM($S46:AA46))))))</f>
        <v/>
      </c>
      <c r="AC46" s="19">
        <f>IF(OR($A46="",P46=0),0,IF(AND($E46&lt;=P$5+12,$D46=$E46),(Register!$F46-Register!$G46-SUM($S46:AB46)),IF($B46="RB",MIN(ROUND((Register!$F46-SUM($S46:AB46))*Register!$J46*P46/12,2),(Register!$F46-Register!$G46-SUM($S46:AB46))),MIN(ROUND((Register!$F46-Register!$G46)/(Register!$H46*12)*P46,2),(Register!$F46-Register!$G46-SUM($S46:AB46))))))</f>
        <v/>
      </c>
      <c r="AD46" s="19">
        <f>IF(OR($A46="",Q46=0),0,IF(AND($E46&lt;=Q$5+12,$D46=$E46),(Register!$F46-Register!$G46-SUM($S46:AC46)),IF($B46="RB",MIN(ROUND((Register!$F46-SUM($S46:AC46))*Register!$J46*Q46/12,2),(Register!$F46-Register!$G46-SUM($S46:AC46))),MIN(ROUND((Register!$F46-Register!$G46)/(Register!$H46*12)*Q46,2),(Register!$F46-Register!$G46-SUM($S46:AC46))))))</f>
        <v/>
      </c>
      <c r="AE46" s="19">
        <f>SUM(S46:AD46)</f>
        <v/>
      </c>
    </row>
    <row r="47">
      <c r="A47" s="6">
        <f>IF(Register!$A47="","",Register!$A47)</f>
        <v/>
      </c>
      <c r="B47" s="6">
        <f>IF($A47="","",Register!$I47)</f>
        <v/>
      </c>
      <c r="C47" s="22">
        <f>IF($A47="","",YEAR(Register!$E47)*12+MONTH(Register!$E47))</f>
        <v/>
      </c>
      <c r="D47" s="22">
        <f>IF($A47="","",IF(Register!$K47="",E47,MIN(E47,YEAR(Register!$K47)*12+MONTH(Register!$K47))))</f>
        <v/>
      </c>
      <c r="E47" s="22">
        <f>IF($A47="","",C47+ROUND(Register!$H47*12,0))</f>
        <v/>
      </c>
      <c r="F47" s="22">
        <f>IF($A47="",0,MAX(0,MIN($D47,F$5+12)-MAX($C47,F$5)))</f>
        <v/>
      </c>
      <c r="G47" s="22">
        <f>IF($A47="",0,MAX(0,MIN($D47,G$5+12)-MAX($C47,G$5)))</f>
        <v/>
      </c>
      <c r="H47" s="22">
        <f>IF($A47="",0,MAX(0,MIN($D47,H$5+12)-MAX($C47,H$5)))</f>
        <v/>
      </c>
      <c r="I47" s="22">
        <f>IF($A47="",0,MAX(0,MIN($D47,I$5+12)-MAX($C47,I$5)))</f>
        <v/>
      </c>
      <c r="J47" s="22">
        <f>IF($A47="",0,MAX(0,MIN($D47,J$5+12)-MAX($C47,J$5)))</f>
        <v/>
      </c>
      <c r="K47" s="22">
        <f>IF($A47="",0,MAX(0,MIN($D47,K$5+12)-MAX($C47,K$5)))</f>
        <v/>
      </c>
      <c r="L47" s="22">
        <f>IF($A47="",0,MAX(0,MIN($D47,L$5+12)-MAX($C47,L$5)))</f>
        <v/>
      </c>
      <c r="M47" s="22">
        <f>IF($A47="",0,MAX(0,MIN($D47,M$5+12)-MAX($C47,M$5)))</f>
        <v/>
      </c>
      <c r="N47" s="22">
        <f>IF($A47="",0,MAX(0,MIN($D47,N$5+12)-MAX($C47,N$5)))</f>
        <v/>
      </c>
      <c r="O47" s="22">
        <f>IF($A47="",0,MAX(0,MIN($D47,O$5+12)-MAX($C47,O$5)))</f>
        <v/>
      </c>
      <c r="P47" s="22">
        <f>IF($A47="",0,MAX(0,MIN($D47,P$5+12)-MAX($C47,P$5)))</f>
        <v/>
      </c>
      <c r="Q47" s="22">
        <f>IF($A47="",0,MAX(0,MIN($D47,Q$5+12)-MAX($C47,Q$5)))</f>
        <v/>
      </c>
      <c r="S47" s="19">
        <f>IF(OR($A47="",F47=0),0,IF(AND($E47&lt;=F$5+12,$D47=$E47),(Register!$F47-Register!$G47-0),IF($B47="RB",MIN(ROUND((Register!$F47-0)*Register!$J47*F47/12,2),(Register!$F47-Register!$G47-0)),MIN(ROUND((Register!$F47-Register!$G47)/(Register!$H47*12)*F47,2),(Register!$F47-Register!$G47-0)))))</f>
        <v/>
      </c>
      <c r="T47" s="19">
        <f>IF(OR($A47="",G47=0),0,IF(AND($E47&lt;=G$5+12,$D47=$E47),(Register!$F47-Register!$G47-SUM($S47:S47)),IF($B47="RB",MIN(ROUND((Register!$F47-SUM($S47:S47))*Register!$J47*G47/12,2),(Register!$F47-Register!$G47-SUM($S47:S47))),MIN(ROUND((Register!$F47-Register!$G47)/(Register!$H47*12)*G47,2),(Register!$F47-Register!$G47-SUM($S47:S47))))))</f>
        <v/>
      </c>
      <c r="U47" s="19">
        <f>IF(OR($A47="",H47=0),0,IF(AND($E47&lt;=H$5+12,$D47=$E47),(Register!$F47-Register!$G47-SUM($S47:T47)),IF($B47="RB",MIN(ROUND((Register!$F47-SUM($S47:T47))*Register!$J47*H47/12,2),(Register!$F47-Register!$G47-SUM($S47:T47))),MIN(ROUND((Register!$F47-Register!$G47)/(Register!$H47*12)*H47,2),(Register!$F47-Register!$G47-SUM($S47:T47))))))</f>
        <v/>
      </c>
      <c r="V47" s="19">
        <f>IF(OR($A47="",I47=0),0,IF(AND($E47&lt;=I$5+12,$D47=$E47),(Register!$F47-Register!$G47-SUM($S47:U47)),IF($B47="RB",MIN(ROUND((Register!$F47-SUM($S47:U47))*Register!$J47*I47/12,2),(Register!$F47-Register!$G47-SUM($S47:U47))),MIN(ROUND((Register!$F47-Register!$G47)/(Register!$H47*12)*I47,2),(Register!$F47-Register!$G47-SUM($S47:U47))))))</f>
        <v/>
      </c>
      <c r="W47" s="19">
        <f>IF(OR($A47="",J47=0),0,IF(AND($E47&lt;=J$5+12,$D47=$E47),(Register!$F47-Register!$G47-SUM($S47:V47)),IF($B47="RB",MIN(ROUND((Register!$F47-SUM($S47:V47))*Register!$J47*J47/12,2),(Register!$F47-Register!$G47-SUM($S47:V47))),MIN(ROUND((Register!$F47-Register!$G47)/(Register!$H47*12)*J47,2),(Register!$F47-Register!$G47-SUM($S47:V47))))))</f>
        <v/>
      </c>
      <c r="X47" s="19">
        <f>IF(OR($A47="",K47=0),0,IF(AND($E47&lt;=K$5+12,$D47=$E47),(Register!$F47-Register!$G47-SUM($S47:W47)),IF($B47="RB",MIN(ROUND((Register!$F47-SUM($S47:W47))*Register!$J47*K47/12,2),(Register!$F47-Register!$G47-SUM($S47:W47))),MIN(ROUND((Register!$F47-Register!$G47)/(Register!$H47*12)*K47,2),(Register!$F47-Register!$G47-SUM($S47:W47))))))</f>
        <v/>
      </c>
      <c r="Y47" s="19">
        <f>IF(OR($A47="",L47=0),0,IF(AND($E47&lt;=L$5+12,$D47=$E47),(Register!$F47-Register!$G47-SUM($S47:X47)),IF($B47="RB",MIN(ROUND((Register!$F47-SUM($S47:X47))*Register!$J47*L47/12,2),(Register!$F47-Register!$G47-SUM($S47:X47))),MIN(ROUND((Register!$F47-Register!$G47)/(Register!$H47*12)*L47,2),(Register!$F47-Register!$G47-SUM($S47:X47))))))</f>
        <v/>
      </c>
      <c r="Z47" s="19">
        <f>IF(OR($A47="",M47=0),0,IF(AND($E47&lt;=M$5+12,$D47=$E47),(Register!$F47-Register!$G47-SUM($S47:Y47)),IF($B47="RB",MIN(ROUND((Register!$F47-SUM($S47:Y47))*Register!$J47*M47/12,2),(Register!$F47-Register!$G47-SUM($S47:Y47))),MIN(ROUND((Register!$F47-Register!$G47)/(Register!$H47*12)*M47,2),(Register!$F47-Register!$G47-SUM($S47:Y47))))))</f>
        <v/>
      </c>
      <c r="AA47" s="19">
        <f>IF(OR($A47="",N47=0),0,IF(AND($E47&lt;=N$5+12,$D47=$E47),(Register!$F47-Register!$G47-SUM($S47:Z47)),IF($B47="RB",MIN(ROUND((Register!$F47-SUM($S47:Z47))*Register!$J47*N47/12,2),(Register!$F47-Register!$G47-SUM($S47:Z47))),MIN(ROUND((Register!$F47-Register!$G47)/(Register!$H47*12)*N47,2),(Register!$F47-Register!$G47-SUM($S47:Z47))))))</f>
        <v/>
      </c>
      <c r="AB47" s="19">
        <f>IF(OR($A47="",O47=0),0,IF(AND($E47&lt;=O$5+12,$D47=$E47),(Register!$F47-Register!$G47-SUM($S47:AA47)),IF($B47="RB",MIN(ROUND((Register!$F47-SUM($S47:AA47))*Register!$J47*O47/12,2),(Register!$F47-Register!$G47-SUM($S47:AA47))),MIN(ROUND((Register!$F47-Register!$G47)/(Register!$H47*12)*O47,2),(Register!$F47-Register!$G47-SUM($S47:AA47))))))</f>
        <v/>
      </c>
      <c r="AC47" s="19">
        <f>IF(OR($A47="",P47=0),0,IF(AND($E47&lt;=P$5+12,$D47=$E47),(Register!$F47-Register!$G47-SUM($S47:AB47)),IF($B47="RB",MIN(ROUND((Register!$F47-SUM($S47:AB47))*Register!$J47*P47/12,2),(Register!$F47-Register!$G47-SUM($S47:AB47))),MIN(ROUND((Register!$F47-Register!$G47)/(Register!$H47*12)*P47,2),(Register!$F47-Register!$G47-SUM($S47:AB47))))))</f>
        <v/>
      </c>
      <c r="AD47" s="19">
        <f>IF(OR($A47="",Q47=0),0,IF(AND($E47&lt;=Q$5+12,$D47=$E47),(Register!$F47-Register!$G47-SUM($S47:AC47)),IF($B47="RB",MIN(ROUND((Register!$F47-SUM($S47:AC47))*Register!$J47*Q47/12,2),(Register!$F47-Register!$G47-SUM($S47:AC47))),MIN(ROUND((Register!$F47-Register!$G47)/(Register!$H47*12)*Q47,2),(Register!$F47-Register!$G47-SUM($S47:AC47))))))</f>
        <v/>
      </c>
      <c r="AE47" s="19">
        <f>SUM(S47:AD47)</f>
        <v/>
      </c>
    </row>
    <row r="48">
      <c r="A48" s="6">
        <f>IF(Register!$A48="","",Register!$A48)</f>
        <v/>
      </c>
      <c r="B48" s="6">
        <f>IF($A48="","",Register!$I48)</f>
        <v/>
      </c>
      <c r="C48" s="22">
        <f>IF($A48="","",YEAR(Register!$E48)*12+MONTH(Register!$E48))</f>
        <v/>
      </c>
      <c r="D48" s="22">
        <f>IF($A48="","",IF(Register!$K48="",E48,MIN(E48,YEAR(Register!$K48)*12+MONTH(Register!$K48))))</f>
        <v/>
      </c>
      <c r="E48" s="22">
        <f>IF($A48="","",C48+ROUND(Register!$H48*12,0))</f>
        <v/>
      </c>
      <c r="F48" s="22">
        <f>IF($A48="",0,MAX(0,MIN($D48,F$5+12)-MAX($C48,F$5)))</f>
        <v/>
      </c>
      <c r="G48" s="22">
        <f>IF($A48="",0,MAX(0,MIN($D48,G$5+12)-MAX($C48,G$5)))</f>
        <v/>
      </c>
      <c r="H48" s="22">
        <f>IF($A48="",0,MAX(0,MIN($D48,H$5+12)-MAX($C48,H$5)))</f>
        <v/>
      </c>
      <c r="I48" s="22">
        <f>IF($A48="",0,MAX(0,MIN($D48,I$5+12)-MAX($C48,I$5)))</f>
        <v/>
      </c>
      <c r="J48" s="22">
        <f>IF($A48="",0,MAX(0,MIN($D48,J$5+12)-MAX($C48,J$5)))</f>
        <v/>
      </c>
      <c r="K48" s="22">
        <f>IF($A48="",0,MAX(0,MIN($D48,K$5+12)-MAX($C48,K$5)))</f>
        <v/>
      </c>
      <c r="L48" s="22">
        <f>IF($A48="",0,MAX(0,MIN($D48,L$5+12)-MAX($C48,L$5)))</f>
        <v/>
      </c>
      <c r="M48" s="22">
        <f>IF($A48="",0,MAX(0,MIN($D48,M$5+12)-MAX($C48,M$5)))</f>
        <v/>
      </c>
      <c r="N48" s="22">
        <f>IF($A48="",0,MAX(0,MIN($D48,N$5+12)-MAX($C48,N$5)))</f>
        <v/>
      </c>
      <c r="O48" s="22">
        <f>IF($A48="",0,MAX(0,MIN($D48,O$5+12)-MAX($C48,O$5)))</f>
        <v/>
      </c>
      <c r="P48" s="22">
        <f>IF($A48="",0,MAX(0,MIN($D48,P$5+12)-MAX($C48,P$5)))</f>
        <v/>
      </c>
      <c r="Q48" s="22">
        <f>IF($A48="",0,MAX(0,MIN($D48,Q$5+12)-MAX($C48,Q$5)))</f>
        <v/>
      </c>
      <c r="S48" s="19">
        <f>IF(OR($A48="",F48=0),0,IF(AND($E48&lt;=F$5+12,$D48=$E48),(Register!$F48-Register!$G48-0),IF($B48="RB",MIN(ROUND((Register!$F48-0)*Register!$J48*F48/12,2),(Register!$F48-Register!$G48-0)),MIN(ROUND((Register!$F48-Register!$G48)/(Register!$H48*12)*F48,2),(Register!$F48-Register!$G48-0)))))</f>
        <v/>
      </c>
      <c r="T48" s="19">
        <f>IF(OR($A48="",G48=0),0,IF(AND($E48&lt;=G$5+12,$D48=$E48),(Register!$F48-Register!$G48-SUM($S48:S48)),IF($B48="RB",MIN(ROUND((Register!$F48-SUM($S48:S48))*Register!$J48*G48/12,2),(Register!$F48-Register!$G48-SUM($S48:S48))),MIN(ROUND((Register!$F48-Register!$G48)/(Register!$H48*12)*G48,2),(Register!$F48-Register!$G48-SUM($S48:S48))))))</f>
        <v/>
      </c>
      <c r="U48" s="19">
        <f>IF(OR($A48="",H48=0),0,IF(AND($E48&lt;=H$5+12,$D48=$E48),(Register!$F48-Register!$G48-SUM($S48:T48)),IF($B48="RB",MIN(ROUND((Register!$F48-SUM($S48:T48))*Register!$J48*H48/12,2),(Register!$F48-Register!$G48-SUM($S48:T48))),MIN(ROUND((Register!$F48-Register!$G48)/(Register!$H48*12)*H48,2),(Register!$F48-Register!$G48-SUM($S48:T48))))))</f>
        <v/>
      </c>
      <c r="V48" s="19">
        <f>IF(OR($A48="",I48=0),0,IF(AND($E48&lt;=I$5+12,$D48=$E48),(Register!$F48-Register!$G48-SUM($S48:U48)),IF($B48="RB",MIN(ROUND((Register!$F48-SUM($S48:U48))*Register!$J48*I48/12,2),(Register!$F48-Register!$G48-SUM($S48:U48))),MIN(ROUND((Register!$F48-Register!$G48)/(Register!$H48*12)*I48,2),(Register!$F48-Register!$G48-SUM($S48:U48))))))</f>
        <v/>
      </c>
      <c r="W48" s="19">
        <f>IF(OR($A48="",J48=0),0,IF(AND($E48&lt;=J$5+12,$D48=$E48),(Register!$F48-Register!$G48-SUM($S48:V48)),IF($B48="RB",MIN(ROUND((Register!$F48-SUM($S48:V48))*Register!$J48*J48/12,2),(Register!$F48-Register!$G48-SUM($S48:V48))),MIN(ROUND((Register!$F48-Register!$G48)/(Register!$H48*12)*J48,2),(Register!$F48-Register!$G48-SUM($S48:V48))))))</f>
        <v/>
      </c>
      <c r="X48" s="19">
        <f>IF(OR($A48="",K48=0),0,IF(AND($E48&lt;=K$5+12,$D48=$E48),(Register!$F48-Register!$G48-SUM($S48:W48)),IF($B48="RB",MIN(ROUND((Register!$F48-SUM($S48:W48))*Register!$J48*K48/12,2),(Register!$F48-Register!$G48-SUM($S48:W48))),MIN(ROUND((Register!$F48-Register!$G48)/(Register!$H48*12)*K48,2),(Register!$F48-Register!$G48-SUM($S48:W48))))))</f>
        <v/>
      </c>
      <c r="Y48" s="19">
        <f>IF(OR($A48="",L48=0),0,IF(AND($E48&lt;=L$5+12,$D48=$E48),(Register!$F48-Register!$G48-SUM($S48:X48)),IF($B48="RB",MIN(ROUND((Register!$F48-SUM($S48:X48))*Register!$J48*L48/12,2),(Register!$F48-Register!$G48-SUM($S48:X48))),MIN(ROUND((Register!$F48-Register!$G48)/(Register!$H48*12)*L48,2),(Register!$F48-Register!$G48-SUM($S48:X48))))))</f>
        <v/>
      </c>
      <c r="Z48" s="19">
        <f>IF(OR($A48="",M48=0),0,IF(AND($E48&lt;=M$5+12,$D48=$E48),(Register!$F48-Register!$G48-SUM($S48:Y48)),IF($B48="RB",MIN(ROUND((Register!$F48-SUM($S48:Y48))*Register!$J48*M48/12,2),(Register!$F48-Register!$G48-SUM($S48:Y48))),MIN(ROUND((Register!$F48-Register!$G48)/(Register!$H48*12)*M48,2),(Register!$F48-Register!$G48-SUM($S48:Y48))))))</f>
        <v/>
      </c>
      <c r="AA48" s="19">
        <f>IF(OR($A48="",N48=0),0,IF(AND($E48&lt;=N$5+12,$D48=$E48),(Register!$F48-Register!$G48-SUM($S48:Z48)),IF($B48="RB",MIN(ROUND((Register!$F48-SUM($S48:Z48))*Register!$J48*N48/12,2),(Register!$F48-Register!$G48-SUM($S48:Z48))),MIN(ROUND((Register!$F48-Register!$G48)/(Register!$H48*12)*N48,2),(Register!$F48-Register!$G48-SUM($S48:Z48))))))</f>
        <v/>
      </c>
      <c r="AB48" s="19">
        <f>IF(OR($A48="",O48=0),0,IF(AND($E48&lt;=O$5+12,$D48=$E48),(Register!$F48-Register!$G48-SUM($S48:AA48)),IF($B48="RB",MIN(ROUND((Register!$F48-SUM($S48:AA48))*Register!$J48*O48/12,2),(Register!$F48-Register!$G48-SUM($S48:AA48))),MIN(ROUND((Register!$F48-Register!$G48)/(Register!$H48*12)*O48,2),(Register!$F48-Register!$G48-SUM($S48:AA48))))))</f>
        <v/>
      </c>
      <c r="AC48" s="19">
        <f>IF(OR($A48="",P48=0),0,IF(AND($E48&lt;=P$5+12,$D48=$E48),(Register!$F48-Register!$G48-SUM($S48:AB48)),IF($B48="RB",MIN(ROUND((Register!$F48-SUM($S48:AB48))*Register!$J48*P48/12,2),(Register!$F48-Register!$G48-SUM($S48:AB48))),MIN(ROUND((Register!$F48-Register!$G48)/(Register!$H48*12)*P48,2),(Register!$F48-Register!$G48-SUM($S48:AB48))))))</f>
        <v/>
      </c>
      <c r="AD48" s="19">
        <f>IF(OR($A48="",Q48=0),0,IF(AND($E48&lt;=Q$5+12,$D48=$E48),(Register!$F48-Register!$G48-SUM($S48:AC48)),IF($B48="RB",MIN(ROUND((Register!$F48-SUM($S48:AC48))*Register!$J48*Q48/12,2),(Register!$F48-Register!$G48-SUM($S48:AC48))),MIN(ROUND((Register!$F48-Register!$G48)/(Register!$H48*12)*Q48,2),(Register!$F48-Register!$G48-SUM($S48:AC48))))))</f>
        <v/>
      </c>
      <c r="AE48" s="19">
        <f>SUM(S48:AD48)</f>
        <v/>
      </c>
    </row>
    <row r="49">
      <c r="A49" s="6">
        <f>IF(Register!$A49="","",Register!$A49)</f>
        <v/>
      </c>
      <c r="B49" s="6">
        <f>IF($A49="","",Register!$I49)</f>
        <v/>
      </c>
      <c r="C49" s="22">
        <f>IF($A49="","",YEAR(Register!$E49)*12+MONTH(Register!$E49))</f>
        <v/>
      </c>
      <c r="D49" s="22">
        <f>IF($A49="","",IF(Register!$K49="",E49,MIN(E49,YEAR(Register!$K49)*12+MONTH(Register!$K49))))</f>
        <v/>
      </c>
      <c r="E49" s="22">
        <f>IF($A49="","",C49+ROUND(Register!$H49*12,0))</f>
        <v/>
      </c>
      <c r="F49" s="22">
        <f>IF($A49="",0,MAX(0,MIN($D49,F$5+12)-MAX($C49,F$5)))</f>
        <v/>
      </c>
      <c r="G49" s="22">
        <f>IF($A49="",0,MAX(0,MIN($D49,G$5+12)-MAX($C49,G$5)))</f>
        <v/>
      </c>
      <c r="H49" s="22">
        <f>IF($A49="",0,MAX(0,MIN($D49,H$5+12)-MAX($C49,H$5)))</f>
        <v/>
      </c>
      <c r="I49" s="22">
        <f>IF($A49="",0,MAX(0,MIN($D49,I$5+12)-MAX($C49,I$5)))</f>
        <v/>
      </c>
      <c r="J49" s="22">
        <f>IF($A49="",0,MAX(0,MIN($D49,J$5+12)-MAX($C49,J$5)))</f>
        <v/>
      </c>
      <c r="K49" s="22">
        <f>IF($A49="",0,MAX(0,MIN($D49,K$5+12)-MAX($C49,K$5)))</f>
        <v/>
      </c>
      <c r="L49" s="22">
        <f>IF($A49="",0,MAX(0,MIN($D49,L$5+12)-MAX($C49,L$5)))</f>
        <v/>
      </c>
      <c r="M49" s="22">
        <f>IF($A49="",0,MAX(0,MIN($D49,M$5+12)-MAX($C49,M$5)))</f>
        <v/>
      </c>
      <c r="N49" s="22">
        <f>IF($A49="",0,MAX(0,MIN($D49,N$5+12)-MAX($C49,N$5)))</f>
        <v/>
      </c>
      <c r="O49" s="22">
        <f>IF($A49="",0,MAX(0,MIN($D49,O$5+12)-MAX($C49,O$5)))</f>
        <v/>
      </c>
      <c r="P49" s="22">
        <f>IF($A49="",0,MAX(0,MIN($D49,P$5+12)-MAX($C49,P$5)))</f>
        <v/>
      </c>
      <c r="Q49" s="22">
        <f>IF($A49="",0,MAX(0,MIN($D49,Q$5+12)-MAX($C49,Q$5)))</f>
        <v/>
      </c>
      <c r="S49" s="19">
        <f>IF(OR($A49="",F49=0),0,IF(AND($E49&lt;=F$5+12,$D49=$E49),(Register!$F49-Register!$G49-0),IF($B49="RB",MIN(ROUND((Register!$F49-0)*Register!$J49*F49/12,2),(Register!$F49-Register!$G49-0)),MIN(ROUND((Register!$F49-Register!$G49)/(Register!$H49*12)*F49,2),(Register!$F49-Register!$G49-0)))))</f>
        <v/>
      </c>
      <c r="T49" s="19">
        <f>IF(OR($A49="",G49=0),0,IF(AND($E49&lt;=G$5+12,$D49=$E49),(Register!$F49-Register!$G49-SUM($S49:S49)),IF($B49="RB",MIN(ROUND((Register!$F49-SUM($S49:S49))*Register!$J49*G49/12,2),(Register!$F49-Register!$G49-SUM($S49:S49))),MIN(ROUND((Register!$F49-Register!$G49)/(Register!$H49*12)*G49,2),(Register!$F49-Register!$G49-SUM($S49:S49))))))</f>
        <v/>
      </c>
      <c r="U49" s="19">
        <f>IF(OR($A49="",H49=0),0,IF(AND($E49&lt;=H$5+12,$D49=$E49),(Register!$F49-Register!$G49-SUM($S49:T49)),IF($B49="RB",MIN(ROUND((Register!$F49-SUM($S49:T49))*Register!$J49*H49/12,2),(Register!$F49-Register!$G49-SUM($S49:T49))),MIN(ROUND((Register!$F49-Register!$G49)/(Register!$H49*12)*H49,2),(Register!$F49-Register!$G49-SUM($S49:T49))))))</f>
        <v/>
      </c>
      <c r="V49" s="19">
        <f>IF(OR($A49="",I49=0),0,IF(AND($E49&lt;=I$5+12,$D49=$E49),(Register!$F49-Register!$G49-SUM($S49:U49)),IF($B49="RB",MIN(ROUND((Register!$F49-SUM($S49:U49))*Register!$J49*I49/12,2),(Register!$F49-Register!$G49-SUM($S49:U49))),MIN(ROUND((Register!$F49-Register!$G49)/(Register!$H49*12)*I49,2),(Register!$F49-Register!$G49-SUM($S49:U49))))))</f>
        <v/>
      </c>
      <c r="W49" s="19">
        <f>IF(OR($A49="",J49=0),0,IF(AND($E49&lt;=J$5+12,$D49=$E49),(Register!$F49-Register!$G49-SUM($S49:V49)),IF($B49="RB",MIN(ROUND((Register!$F49-SUM($S49:V49))*Register!$J49*J49/12,2),(Register!$F49-Register!$G49-SUM($S49:V49))),MIN(ROUND((Register!$F49-Register!$G49)/(Register!$H49*12)*J49,2),(Register!$F49-Register!$G49-SUM($S49:V49))))))</f>
        <v/>
      </c>
      <c r="X49" s="19">
        <f>IF(OR($A49="",K49=0),0,IF(AND($E49&lt;=K$5+12,$D49=$E49),(Register!$F49-Register!$G49-SUM($S49:W49)),IF($B49="RB",MIN(ROUND((Register!$F49-SUM($S49:W49))*Register!$J49*K49/12,2),(Register!$F49-Register!$G49-SUM($S49:W49))),MIN(ROUND((Register!$F49-Register!$G49)/(Register!$H49*12)*K49,2),(Register!$F49-Register!$G49-SUM($S49:W49))))))</f>
        <v/>
      </c>
      <c r="Y49" s="19">
        <f>IF(OR($A49="",L49=0),0,IF(AND($E49&lt;=L$5+12,$D49=$E49),(Register!$F49-Register!$G49-SUM($S49:X49)),IF($B49="RB",MIN(ROUND((Register!$F49-SUM($S49:X49))*Register!$J49*L49/12,2),(Register!$F49-Register!$G49-SUM($S49:X49))),MIN(ROUND((Register!$F49-Register!$G49)/(Register!$H49*12)*L49,2),(Register!$F49-Register!$G49-SUM($S49:X49))))))</f>
        <v/>
      </c>
      <c r="Z49" s="19">
        <f>IF(OR($A49="",M49=0),0,IF(AND($E49&lt;=M$5+12,$D49=$E49),(Register!$F49-Register!$G49-SUM($S49:Y49)),IF($B49="RB",MIN(ROUND((Register!$F49-SUM($S49:Y49))*Register!$J49*M49/12,2),(Register!$F49-Register!$G49-SUM($S49:Y49))),MIN(ROUND((Register!$F49-Register!$G49)/(Register!$H49*12)*M49,2),(Register!$F49-Register!$G49-SUM($S49:Y49))))))</f>
        <v/>
      </c>
      <c r="AA49" s="19">
        <f>IF(OR($A49="",N49=0),0,IF(AND($E49&lt;=N$5+12,$D49=$E49),(Register!$F49-Register!$G49-SUM($S49:Z49)),IF($B49="RB",MIN(ROUND((Register!$F49-SUM($S49:Z49))*Register!$J49*N49/12,2),(Register!$F49-Register!$G49-SUM($S49:Z49))),MIN(ROUND((Register!$F49-Register!$G49)/(Register!$H49*12)*N49,2),(Register!$F49-Register!$G49-SUM($S49:Z49))))))</f>
        <v/>
      </c>
      <c r="AB49" s="19">
        <f>IF(OR($A49="",O49=0),0,IF(AND($E49&lt;=O$5+12,$D49=$E49),(Register!$F49-Register!$G49-SUM($S49:AA49)),IF($B49="RB",MIN(ROUND((Register!$F49-SUM($S49:AA49))*Register!$J49*O49/12,2),(Register!$F49-Register!$G49-SUM($S49:AA49))),MIN(ROUND((Register!$F49-Register!$G49)/(Register!$H49*12)*O49,2),(Register!$F49-Register!$G49-SUM($S49:AA49))))))</f>
        <v/>
      </c>
      <c r="AC49" s="19">
        <f>IF(OR($A49="",P49=0),0,IF(AND($E49&lt;=P$5+12,$D49=$E49),(Register!$F49-Register!$G49-SUM($S49:AB49)),IF($B49="RB",MIN(ROUND((Register!$F49-SUM($S49:AB49))*Register!$J49*P49/12,2),(Register!$F49-Register!$G49-SUM($S49:AB49))),MIN(ROUND((Register!$F49-Register!$G49)/(Register!$H49*12)*P49,2),(Register!$F49-Register!$G49-SUM($S49:AB49))))))</f>
        <v/>
      </c>
      <c r="AD49" s="19">
        <f>IF(OR($A49="",Q49=0),0,IF(AND($E49&lt;=Q$5+12,$D49=$E49),(Register!$F49-Register!$G49-SUM($S49:AC49)),IF($B49="RB",MIN(ROUND((Register!$F49-SUM($S49:AC49))*Register!$J49*Q49/12,2),(Register!$F49-Register!$G49-SUM($S49:AC49))),MIN(ROUND((Register!$F49-Register!$G49)/(Register!$H49*12)*Q49,2),(Register!$F49-Register!$G49-SUM($S49:AC49))))))</f>
        <v/>
      </c>
      <c r="AE49" s="19">
        <f>SUM(S49:AD49)</f>
        <v/>
      </c>
    </row>
    <row r="50">
      <c r="A50" s="6">
        <f>IF(Register!$A50="","",Register!$A50)</f>
        <v/>
      </c>
      <c r="B50" s="6">
        <f>IF($A50="","",Register!$I50)</f>
        <v/>
      </c>
      <c r="C50" s="22">
        <f>IF($A50="","",YEAR(Register!$E50)*12+MONTH(Register!$E50))</f>
        <v/>
      </c>
      <c r="D50" s="22">
        <f>IF($A50="","",IF(Register!$K50="",E50,MIN(E50,YEAR(Register!$K50)*12+MONTH(Register!$K50))))</f>
        <v/>
      </c>
      <c r="E50" s="22">
        <f>IF($A50="","",C50+ROUND(Register!$H50*12,0))</f>
        <v/>
      </c>
      <c r="F50" s="22">
        <f>IF($A50="",0,MAX(0,MIN($D50,F$5+12)-MAX($C50,F$5)))</f>
        <v/>
      </c>
      <c r="G50" s="22">
        <f>IF($A50="",0,MAX(0,MIN($D50,G$5+12)-MAX($C50,G$5)))</f>
        <v/>
      </c>
      <c r="H50" s="22">
        <f>IF($A50="",0,MAX(0,MIN($D50,H$5+12)-MAX($C50,H$5)))</f>
        <v/>
      </c>
      <c r="I50" s="22">
        <f>IF($A50="",0,MAX(0,MIN($D50,I$5+12)-MAX($C50,I$5)))</f>
        <v/>
      </c>
      <c r="J50" s="22">
        <f>IF($A50="",0,MAX(0,MIN($D50,J$5+12)-MAX($C50,J$5)))</f>
        <v/>
      </c>
      <c r="K50" s="22">
        <f>IF($A50="",0,MAX(0,MIN($D50,K$5+12)-MAX($C50,K$5)))</f>
        <v/>
      </c>
      <c r="L50" s="22">
        <f>IF($A50="",0,MAX(0,MIN($D50,L$5+12)-MAX($C50,L$5)))</f>
        <v/>
      </c>
      <c r="M50" s="22">
        <f>IF($A50="",0,MAX(0,MIN($D50,M$5+12)-MAX($C50,M$5)))</f>
        <v/>
      </c>
      <c r="N50" s="22">
        <f>IF($A50="",0,MAX(0,MIN($D50,N$5+12)-MAX($C50,N$5)))</f>
        <v/>
      </c>
      <c r="O50" s="22">
        <f>IF($A50="",0,MAX(0,MIN($D50,O$5+12)-MAX($C50,O$5)))</f>
        <v/>
      </c>
      <c r="P50" s="22">
        <f>IF($A50="",0,MAX(0,MIN($D50,P$5+12)-MAX($C50,P$5)))</f>
        <v/>
      </c>
      <c r="Q50" s="22">
        <f>IF($A50="",0,MAX(0,MIN($D50,Q$5+12)-MAX($C50,Q$5)))</f>
        <v/>
      </c>
      <c r="S50" s="19">
        <f>IF(OR($A50="",F50=0),0,IF(AND($E50&lt;=F$5+12,$D50=$E50),(Register!$F50-Register!$G50-0),IF($B50="RB",MIN(ROUND((Register!$F50-0)*Register!$J50*F50/12,2),(Register!$F50-Register!$G50-0)),MIN(ROUND((Register!$F50-Register!$G50)/(Register!$H50*12)*F50,2),(Register!$F50-Register!$G50-0)))))</f>
        <v/>
      </c>
      <c r="T50" s="19">
        <f>IF(OR($A50="",G50=0),0,IF(AND($E50&lt;=G$5+12,$D50=$E50),(Register!$F50-Register!$G50-SUM($S50:S50)),IF($B50="RB",MIN(ROUND((Register!$F50-SUM($S50:S50))*Register!$J50*G50/12,2),(Register!$F50-Register!$G50-SUM($S50:S50))),MIN(ROUND((Register!$F50-Register!$G50)/(Register!$H50*12)*G50,2),(Register!$F50-Register!$G50-SUM($S50:S50))))))</f>
        <v/>
      </c>
      <c r="U50" s="19">
        <f>IF(OR($A50="",H50=0),0,IF(AND($E50&lt;=H$5+12,$D50=$E50),(Register!$F50-Register!$G50-SUM($S50:T50)),IF($B50="RB",MIN(ROUND((Register!$F50-SUM($S50:T50))*Register!$J50*H50/12,2),(Register!$F50-Register!$G50-SUM($S50:T50))),MIN(ROUND((Register!$F50-Register!$G50)/(Register!$H50*12)*H50,2),(Register!$F50-Register!$G50-SUM($S50:T50))))))</f>
        <v/>
      </c>
      <c r="V50" s="19">
        <f>IF(OR($A50="",I50=0),0,IF(AND($E50&lt;=I$5+12,$D50=$E50),(Register!$F50-Register!$G50-SUM($S50:U50)),IF($B50="RB",MIN(ROUND((Register!$F50-SUM($S50:U50))*Register!$J50*I50/12,2),(Register!$F50-Register!$G50-SUM($S50:U50))),MIN(ROUND((Register!$F50-Register!$G50)/(Register!$H50*12)*I50,2),(Register!$F50-Register!$G50-SUM($S50:U50))))))</f>
        <v/>
      </c>
      <c r="W50" s="19">
        <f>IF(OR($A50="",J50=0),0,IF(AND($E50&lt;=J$5+12,$D50=$E50),(Register!$F50-Register!$G50-SUM($S50:V50)),IF($B50="RB",MIN(ROUND((Register!$F50-SUM($S50:V50))*Register!$J50*J50/12,2),(Register!$F50-Register!$G50-SUM($S50:V50))),MIN(ROUND((Register!$F50-Register!$G50)/(Register!$H50*12)*J50,2),(Register!$F50-Register!$G50-SUM($S50:V50))))))</f>
        <v/>
      </c>
      <c r="X50" s="19">
        <f>IF(OR($A50="",K50=0),0,IF(AND($E50&lt;=K$5+12,$D50=$E50),(Register!$F50-Register!$G50-SUM($S50:W50)),IF($B50="RB",MIN(ROUND((Register!$F50-SUM($S50:W50))*Register!$J50*K50/12,2),(Register!$F50-Register!$G50-SUM($S50:W50))),MIN(ROUND((Register!$F50-Register!$G50)/(Register!$H50*12)*K50,2),(Register!$F50-Register!$G50-SUM($S50:W50))))))</f>
        <v/>
      </c>
      <c r="Y50" s="19">
        <f>IF(OR($A50="",L50=0),0,IF(AND($E50&lt;=L$5+12,$D50=$E50),(Register!$F50-Register!$G50-SUM($S50:X50)),IF($B50="RB",MIN(ROUND((Register!$F50-SUM($S50:X50))*Register!$J50*L50/12,2),(Register!$F50-Register!$G50-SUM($S50:X50))),MIN(ROUND((Register!$F50-Register!$G50)/(Register!$H50*12)*L50,2),(Register!$F50-Register!$G50-SUM($S50:X50))))))</f>
        <v/>
      </c>
      <c r="Z50" s="19">
        <f>IF(OR($A50="",M50=0),0,IF(AND($E50&lt;=M$5+12,$D50=$E50),(Register!$F50-Register!$G50-SUM($S50:Y50)),IF($B50="RB",MIN(ROUND((Register!$F50-SUM($S50:Y50))*Register!$J50*M50/12,2),(Register!$F50-Register!$G50-SUM($S50:Y50))),MIN(ROUND((Register!$F50-Register!$G50)/(Register!$H50*12)*M50,2),(Register!$F50-Register!$G50-SUM($S50:Y50))))))</f>
        <v/>
      </c>
      <c r="AA50" s="19">
        <f>IF(OR($A50="",N50=0),0,IF(AND($E50&lt;=N$5+12,$D50=$E50),(Register!$F50-Register!$G50-SUM($S50:Z50)),IF($B50="RB",MIN(ROUND((Register!$F50-SUM($S50:Z50))*Register!$J50*N50/12,2),(Register!$F50-Register!$G50-SUM($S50:Z50))),MIN(ROUND((Register!$F50-Register!$G50)/(Register!$H50*12)*N50,2),(Register!$F50-Register!$G50-SUM($S50:Z50))))))</f>
        <v/>
      </c>
      <c r="AB50" s="19">
        <f>IF(OR($A50="",O50=0),0,IF(AND($E50&lt;=O$5+12,$D50=$E50),(Register!$F50-Register!$G50-SUM($S50:AA50)),IF($B50="RB",MIN(ROUND((Register!$F50-SUM($S50:AA50))*Register!$J50*O50/12,2),(Register!$F50-Register!$G50-SUM($S50:AA50))),MIN(ROUND((Register!$F50-Register!$G50)/(Register!$H50*12)*O50,2),(Register!$F50-Register!$G50-SUM($S50:AA50))))))</f>
        <v/>
      </c>
      <c r="AC50" s="19">
        <f>IF(OR($A50="",P50=0),0,IF(AND($E50&lt;=P$5+12,$D50=$E50),(Register!$F50-Register!$G50-SUM($S50:AB50)),IF($B50="RB",MIN(ROUND((Register!$F50-SUM($S50:AB50))*Register!$J50*P50/12,2),(Register!$F50-Register!$G50-SUM($S50:AB50))),MIN(ROUND((Register!$F50-Register!$G50)/(Register!$H50*12)*P50,2),(Register!$F50-Register!$G50-SUM($S50:AB50))))))</f>
        <v/>
      </c>
      <c r="AD50" s="19">
        <f>IF(OR($A50="",Q50=0),0,IF(AND($E50&lt;=Q$5+12,$D50=$E50),(Register!$F50-Register!$G50-SUM($S50:AC50)),IF($B50="RB",MIN(ROUND((Register!$F50-SUM($S50:AC50))*Register!$J50*Q50/12,2),(Register!$F50-Register!$G50-SUM($S50:AC50))),MIN(ROUND((Register!$F50-Register!$G50)/(Register!$H50*12)*Q50,2),(Register!$F50-Register!$G50-SUM($S50:AC50))))))</f>
        <v/>
      </c>
      <c r="AE50" s="19">
        <f>SUM(S50:AD50)</f>
        <v/>
      </c>
    </row>
    <row r="51">
      <c r="A51" s="6">
        <f>IF(Register!$A51="","",Register!$A51)</f>
        <v/>
      </c>
      <c r="B51" s="6">
        <f>IF($A51="","",Register!$I51)</f>
        <v/>
      </c>
      <c r="C51" s="22">
        <f>IF($A51="","",YEAR(Register!$E51)*12+MONTH(Register!$E51))</f>
        <v/>
      </c>
      <c r="D51" s="22">
        <f>IF($A51="","",IF(Register!$K51="",E51,MIN(E51,YEAR(Register!$K51)*12+MONTH(Register!$K51))))</f>
        <v/>
      </c>
      <c r="E51" s="22">
        <f>IF($A51="","",C51+ROUND(Register!$H51*12,0))</f>
        <v/>
      </c>
      <c r="F51" s="22">
        <f>IF($A51="",0,MAX(0,MIN($D51,F$5+12)-MAX($C51,F$5)))</f>
        <v/>
      </c>
      <c r="G51" s="22">
        <f>IF($A51="",0,MAX(0,MIN($D51,G$5+12)-MAX($C51,G$5)))</f>
        <v/>
      </c>
      <c r="H51" s="22">
        <f>IF($A51="",0,MAX(0,MIN($D51,H$5+12)-MAX($C51,H$5)))</f>
        <v/>
      </c>
      <c r="I51" s="22">
        <f>IF($A51="",0,MAX(0,MIN($D51,I$5+12)-MAX($C51,I$5)))</f>
        <v/>
      </c>
      <c r="J51" s="22">
        <f>IF($A51="",0,MAX(0,MIN($D51,J$5+12)-MAX($C51,J$5)))</f>
        <v/>
      </c>
      <c r="K51" s="22">
        <f>IF($A51="",0,MAX(0,MIN($D51,K$5+12)-MAX($C51,K$5)))</f>
        <v/>
      </c>
      <c r="L51" s="22">
        <f>IF($A51="",0,MAX(0,MIN($D51,L$5+12)-MAX($C51,L$5)))</f>
        <v/>
      </c>
      <c r="M51" s="22">
        <f>IF($A51="",0,MAX(0,MIN($D51,M$5+12)-MAX($C51,M$5)))</f>
        <v/>
      </c>
      <c r="N51" s="22">
        <f>IF($A51="",0,MAX(0,MIN($D51,N$5+12)-MAX($C51,N$5)))</f>
        <v/>
      </c>
      <c r="O51" s="22">
        <f>IF($A51="",0,MAX(0,MIN($D51,O$5+12)-MAX($C51,O$5)))</f>
        <v/>
      </c>
      <c r="P51" s="22">
        <f>IF($A51="",0,MAX(0,MIN($D51,P$5+12)-MAX($C51,P$5)))</f>
        <v/>
      </c>
      <c r="Q51" s="22">
        <f>IF($A51="",0,MAX(0,MIN($D51,Q$5+12)-MAX($C51,Q$5)))</f>
        <v/>
      </c>
      <c r="S51" s="19">
        <f>IF(OR($A51="",F51=0),0,IF(AND($E51&lt;=F$5+12,$D51=$E51),(Register!$F51-Register!$G51-0),IF($B51="RB",MIN(ROUND((Register!$F51-0)*Register!$J51*F51/12,2),(Register!$F51-Register!$G51-0)),MIN(ROUND((Register!$F51-Register!$G51)/(Register!$H51*12)*F51,2),(Register!$F51-Register!$G51-0)))))</f>
        <v/>
      </c>
      <c r="T51" s="19">
        <f>IF(OR($A51="",G51=0),0,IF(AND($E51&lt;=G$5+12,$D51=$E51),(Register!$F51-Register!$G51-SUM($S51:S51)),IF($B51="RB",MIN(ROUND((Register!$F51-SUM($S51:S51))*Register!$J51*G51/12,2),(Register!$F51-Register!$G51-SUM($S51:S51))),MIN(ROUND((Register!$F51-Register!$G51)/(Register!$H51*12)*G51,2),(Register!$F51-Register!$G51-SUM($S51:S51))))))</f>
        <v/>
      </c>
      <c r="U51" s="19">
        <f>IF(OR($A51="",H51=0),0,IF(AND($E51&lt;=H$5+12,$D51=$E51),(Register!$F51-Register!$G51-SUM($S51:T51)),IF($B51="RB",MIN(ROUND((Register!$F51-SUM($S51:T51))*Register!$J51*H51/12,2),(Register!$F51-Register!$G51-SUM($S51:T51))),MIN(ROUND((Register!$F51-Register!$G51)/(Register!$H51*12)*H51,2),(Register!$F51-Register!$G51-SUM($S51:T51))))))</f>
        <v/>
      </c>
      <c r="V51" s="19">
        <f>IF(OR($A51="",I51=0),0,IF(AND($E51&lt;=I$5+12,$D51=$E51),(Register!$F51-Register!$G51-SUM($S51:U51)),IF($B51="RB",MIN(ROUND((Register!$F51-SUM($S51:U51))*Register!$J51*I51/12,2),(Register!$F51-Register!$G51-SUM($S51:U51))),MIN(ROUND((Register!$F51-Register!$G51)/(Register!$H51*12)*I51,2),(Register!$F51-Register!$G51-SUM($S51:U51))))))</f>
        <v/>
      </c>
      <c r="W51" s="19">
        <f>IF(OR($A51="",J51=0),0,IF(AND($E51&lt;=J$5+12,$D51=$E51),(Register!$F51-Register!$G51-SUM($S51:V51)),IF($B51="RB",MIN(ROUND((Register!$F51-SUM($S51:V51))*Register!$J51*J51/12,2),(Register!$F51-Register!$G51-SUM($S51:V51))),MIN(ROUND((Register!$F51-Register!$G51)/(Register!$H51*12)*J51,2),(Register!$F51-Register!$G51-SUM($S51:V51))))))</f>
        <v/>
      </c>
      <c r="X51" s="19">
        <f>IF(OR($A51="",K51=0),0,IF(AND($E51&lt;=K$5+12,$D51=$E51),(Register!$F51-Register!$G51-SUM($S51:W51)),IF($B51="RB",MIN(ROUND((Register!$F51-SUM($S51:W51))*Register!$J51*K51/12,2),(Register!$F51-Register!$G51-SUM($S51:W51))),MIN(ROUND((Register!$F51-Register!$G51)/(Register!$H51*12)*K51,2),(Register!$F51-Register!$G51-SUM($S51:W51))))))</f>
        <v/>
      </c>
      <c r="Y51" s="19">
        <f>IF(OR($A51="",L51=0),0,IF(AND($E51&lt;=L$5+12,$D51=$E51),(Register!$F51-Register!$G51-SUM($S51:X51)),IF($B51="RB",MIN(ROUND((Register!$F51-SUM($S51:X51))*Register!$J51*L51/12,2),(Register!$F51-Register!$G51-SUM($S51:X51))),MIN(ROUND((Register!$F51-Register!$G51)/(Register!$H51*12)*L51,2),(Register!$F51-Register!$G51-SUM($S51:X51))))))</f>
        <v/>
      </c>
      <c r="Z51" s="19">
        <f>IF(OR($A51="",M51=0),0,IF(AND($E51&lt;=M$5+12,$D51=$E51),(Register!$F51-Register!$G51-SUM($S51:Y51)),IF($B51="RB",MIN(ROUND((Register!$F51-SUM($S51:Y51))*Register!$J51*M51/12,2),(Register!$F51-Register!$G51-SUM($S51:Y51))),MIN(ROUND((Register!$F51-Register!$G51)/(Register!$H51*12)*M51,2),(Register!$F51-Register!$G51-SUM($S51:Y51))))))</f>
        <v/>
      </c>
      <c r="AA51" s="19">
        <f>IF(OR($A51="",N51=0),0,IF(AND($E51&lt;=N$5+12,$D51=$E51),(Register!$F51-Register!$G51-SUM($S51:Z51)),IF($B51="RB",MIN(ROUND((Register!$F51-SUM($S51:Z51))*Register!$J51*N51/12,2),(Register!$F51-Register!$G51-SUM($S51:Z51))),MIN(ROUND((Register!$F51-Register!$G51)/(Register!$H51*12)*N51,2),(Register!$F51-Register!$G51-SUM($S51:Z51))))))</f>
        <v/>
      </c>
      <c r="AB51" s="19">
        <f>IF(OR($A51="",O51=0),0,IF(AND($E51&lt;=O$5+12,$D51=$E51),(Register!$F51-Register!$G51-SUM($S51:AA51)),IF($B51="RB",MIN(ROUND((Register!$F51-SUM($S51:AA51))*Register!$J51*O51/12,2),(Register!$F51-Register!$G51-SUM($S51:AA51))),MIN(ROUND((Register!$F51-Register!$G51)/(Register!$H51*12)*O51,2),(Register!$F51-Register!$G51-SUM($S51:AA51))))))</f>
        <v/>
      </c>
      <c r="AC51" s="19">
        <f>IF(OR($A51="",P51=0),0,IF(AND($E51&lt;=P$5+12,$D51=$E51),(Register!$F51-Register!$G51-SUM($S51:AB51)),IF($B51="RB",MIN(ROUND((Register!$F51-SUM($S51:AB51))*Register!$J51*P51/12,2),(Register!$F51-Register!$G51-SUM($S51:AB51))),MIN(ROUND((Register!$F51-Register!$G51)/(Register!$H51*12)*P51,2),(Register!$F51-Register!$G51-SUM($S51:AB51))))))</f>
        <v/>
      </c>
      <c r="AD51" s="19">
        <f>IF(OR($A51="",Q51=0),0,IF(AND($E51&lt;=Q$5+12,$D51=$E51),(Register!$F51-Register!$G51-SUM($S51:AC51)),IF($B51="RB",MIN(ROUND((Register!$F51-SUM($S51:AC51))*Register!$J51*Q51/12,2),(Register!$F51-Register!$G51-SUM($S51:AC51))),MIN(ROUND((Register!$F51-Register!$G51)/(Register!$H51*12)*Q51,2),(Register!$F51-Register!$G51-SUM($S51:AC51))))))</f>
        <v/>
      </c>
      <c r="AE51" s="19">
        <f>SUM(S51:AD51)</f>
        <v/>
      </c>
    </row>
    <row r="52">
      <c r="A52" s="6">
        <f>IF(Register!$A52="","",Register!$A52)</f>
        <v/>
      </c>
      <c r="B52" s="6">
        <f>IF($A52="","",Register!$I52)</f>
        <v/>
      </c>
      <c r="C52" s="22">
        <f>IF($A52="","",YEAR(Register!$E52)*12+MONTH(Register!$E52))</f>
        <v/>
      </c>
      <c r="D52" s="22">
        <f>IF($A52="","",IF(Register!$K52="",E52,MIN(E52,YEAR(Register!$K52)*12+MONTH(Register!$K52))))</f>
        <v/>
      </c>
      <c r="E52" s="22">
        <f>IF($A52="","",C52+ROUND(Register!$H52*12,0))</f>
        <v/>
      </c>
      <c r="F52" s="22">
        <f>IF($A52="",0,MAX(0,MIN($D52,F$5+12)-MAX($C52,F$5)))</f>
        <v/>
      </c>
      <c r="G52" s="22">
        <f>IF($A52="",0,MAX(0,MIN($D52,G$5+12)-MAX($C52,G$5)))</f>
        <v/>
      </c>
      <c r="H52" s="22">
        <f>IF($A52="",0,MAX(0,MIN($D52,H$5+12)-MAX($C52,H$5)))</f>
        <v/>
      </c>
      <c r="I52" s="22">
        <f>IF($A52="",0,MAX(0,MIN($D52,I$5+12)-MAX($C52,I$5)))</f>
        <v/>
      </c>
      <c r="J52" s="22">
        <f>IF($A52="",0,MAX(0,MIN($D52,J$5+12)-MAX($C52,J$5)))</f>
        <v/>
      </c>
      <c r="K52" s="22">
        <f>IF($A52="",0,MAX(0,MIN($D52,K$5+12)-MAX($C52,K$5)))</f>
        <v/>
      </c>
      <c r="L52" s="22">
        <f>IF($A52="",0,MAX(0,MIN($D52,L$5+12)-MAX($C52,L$5)))</f>
        <v/>
      </c>
      <c r="M52" s="22">
        <f>IF($A52="",0,MAX(0,MIN($D52,M$5+12)-MAX($C52,M$5)))</f>
        <v/>
      </c>
      <c r="N52" s="22">
        <f>IF($A52="",0,MAX(0,MIN($D52,N$5+12)-MAX($C52,N$5)))</f>
        <v/>
      </c>
      <c r="O52" s="22">
        <f>IF($A52="",0,MAX(0,MIN($D52,O$5+12)-MAX($C52,O$5)))</f>
        <v/>
      </c>
      <c r="P52" s="22">
        <f>IF($A52="",0,MAX(0,MIN($D52,P$5+12)-MAX($C52,P$5)))</f>
        <v/>
      </c>
      <c r="Q52" s="22">
        <f>IF($A52="",0,MAX(0,MIN($D52,Q$5+12)-MAX($C52,Q$5)))</f>
        <v/>
      </c>
      <c r="S52" s="19">
        <f>IF(OR($A52="",F52=0),0,IF(AND($E52&lt;=F$5+12,$D52=$E52),(Register!$F52-Register!$G52-0),IF($B52="RB",MIN(ROUND((Register!$F52-0)*Register!$J52*F52/12,2),(Register!$F52-Register!$G52-0)),MIN(ROUND((Register!$F52-Register!$G52)/(Register!$H52*12)*F52,2),(Register!$F52-Register!$G52-0)))))</f>
        <v/>
      </c>
      <c r="T52" s="19">
        <f>IF(OR($A52="",G52=0),0,IF(AND($E52&lt;=G$5+12,$D52=$E52),(Register!$F52-Register!$G52-SUM($S52:S52)),IF($B52="RB",MIN(ROUND((Register!$F52-SUM($S52:S52))*Register!$J52*G52/12,2),(Register!$F52-Register!$G52-SUM($S52:S52))),MIN(ROUND((Register!$F52-Register!$G52)/(Register!$H52*12)*G52,2),(Register!$F52-Register!$G52-SUM($S52:S52))))))</f>
        <v/>
      </c>
      <c r="U52" s="19">
        <f>IF(OR($A52="",H52=0),0,IF(AND($E52&lt;=H$5+12,$D52=$E52),(Register!$F52-Register!$G52-SUM($S52:T52)),IF($B52="RB",MIN(ROUND((Register!$F52-SUM($S52:T52))*Register!$J52*H52/12,2),(Register!$F52-Register!$G52-SUM($S52:T52))),MIN(ROUND((Register!$F52-Register!$G52)/(Register!$H52*12)*H52,2),(Register!$F52-Register!$G52-SUM($S52:T52))))))</f>
        <v/>
      </c>
      <c r="V52" s="19">
        <f>IF(OR($A52="",I52=0),0,IF(AND($E52&lt;=I$5+12,$D52=$E52),(Register!$F52-Register!$G52-SUM($S52:U52)),IF($B52="RB",MIN(ROUND((Register!$F52-SUM($S52:U52))*Register!$J52*I52/12,2),(Register!$F52-Register!$G52-SUM($S52:U52))),MIN(ROUND((Register!$F52-Register!$G52)/(Register!$H52*12)*I52,2),(Register!$F52-Register!$G52-SUM($S52:U52))))))</f>
        <v/>
      </c>
      <c r="W52" s="19">
        <f>IF(OR($A52="",J52=0),0,IF(AND($E52&lt;=J$5+12,$D52=$E52),(Register!$F52-Register!$G52-SUM($S52:V52)),IF($B52="RB",MIN(ROUND((Register!$F52-SUM($S52:V52))*Register!$J52*J52/12,2),(Register!$F52-Register!$G52-SUM($S52:V52))),MIN(ROUND((Register!$F52-Register!$G52)/(Register!$H52*12)*J52,2),(Register!$F52-Register!$G52-SUM($S52:V52))))))</f>
        <v/>
      </c>
      <c r="X52" s="19">
        <f>IF(OR($A52="",K52=0),0,IF(AND($E52&lt;=K$5+12,$D52=$E52),(Register!$F52-Register!$G52-SUM($S52:W52)),IF($B52="RB",MIN(ROUND((Register!$F52-SUM($S52:W52))*Register!$J52*K52/12,2),(Register!$F52-Register!$G52-SUM($S52:W52))),MIN(ROUND((Register!$F52-Register!$G52)/(Register!$H52*12)*K52,2),(Register!$F52-Register!$G52-SUM($S52:W52))))))</f>
        <v/>
      </c>
      <c r="Y52" s="19">
        <f>IF(OR($A52="",L52=0),0,IF(AND($E52&lt;=L$5+12,$D52=$E52),(Register!$F52-Register!$G52-SUM($S52:X52)),IF($B52="RB",MIN(ROUND((Register!$F52-SUM($S52:X52))*Register!$J52*L52/12,2),(Register!$F52-Register!$G52-SUM($S52:X52))),MIN(ROUND((Register!$F52-Register!$G52)/(Register!$H52*12)*L52,2),(Register!$F52-Register!$G52-SUM($S52:X52))))))</f>
        <v/>
      </c>
      <c r="Z52" s="19">
        <f>IF(OR($A52="",M52=0),0,IF(AND($E52&lt;=M$5+12,$D52=$E52),(Register!$F52-Register!$G52-SUM($S52:Y52)),IF($B52="RB",MIN(ROUND((Register!$F52-SUM($S52:Y52))*Register!$J52*M52/12,2),(Register!$F52-Register!$G52-SUM($S52:Y52))),MIN(ROUND((Register!$F52-Register!$G52)/(Register!$H52*12)*M52,2),(Register!$F52-Register!$G52-SUM($S52:Y52))))))</f>
        <v/>
      </c>
      <c r="AA52" s="19">
        <f>IF(OR($A52="",N52=0),0,IF(AND($E52&lt;=N$5+12,$D52=$E52),(Register!$F52-Register!$G52-SUM($S52:Z52)),IF($B52="RB",MIN(ROUND((Register!$F52-SUM($S52:Z52))*Register!$J52*N52/12,2),(Register!$F52-Register!$G52-SUM($S52:Z52))),MIN(ROUND((Register!$F52-Register!$G52)/(Register!$H52*12)*N52,2),(Register!$F52-Register!$G52-SUM($S52:Z52))))))</f>
        <v/>
      </c>
      <c r="AB52" s="19">
        <f>IF(OR($A52="",O52=0),0,IF(AND($E52&lt;=O$5+12,$D52=$E52),(Register!$F52-Register!$G52-SUM($S52:AA52)),IF($B52="RB",MIN(ROUND((Register!$F52-SUM($S52:AA52))*Register!$J52*O52/12,2),(Register!$F52-Register!$G52-SUM($S52:AA52))),MIN(ROUND((Register!$F52-Register!$G52)/(Register!$H52*12)*O52,2),(Register!$F52-Register!$G52-SUM($S52:AA52))))))</f>
        <v/>
      </c>
      <c r="AC52" s="19">
        <f>IF(OR($A52="",P52=0),0,IF(AND($E52&lt;=P$5+12,$D52=$E52),(Register!$F52-Register!$G52-SUM($S52:AB52)),IF($B52="RB",MIN(ROUND((Register!$F52-SUM($S52:AB52))*Register!$J52*P52/12,2),(Register!$F52-Register!$G52-SUM($S52:AB52))),MIN(ROUND((Register!$F52-Register!$G52)/(Register!$H52*12)*P52,2),(Register!$F52-Register!$G52-SUM($S52:AB52))))))</f>
        <v/>
      </c>
      <c r="AD52" s="19">
        <f>IF(OR($A52="",Q52=0),0,IF(AND($E52&lt;=Q$5+12,$D52=$E52),(Register!$F52-Register!$G52-SUM($S52:AC52)),IF($B52="RB",MIN(ROUND((Register!$F52-SUM($S52:AC52))*Register!$J52*Q52/12,2),(Register!$F52-Register!$G52-SUM($S52:AC52))),MIN(ROUND((Register!$F52-Register!$G52)/(Register!$H52*12)*Q52,2),(Register!$F52-Register!$G52-SUM($S52:AC52))))))</f>
        <v/>
      </c>
      <c r="AE52" s="19">
        <f>SUM(S52:AD52)</f>
        <v/>
      </c>
    </row>
    <row r="53">
      <c r="A53" s="6">
        <f>IF(Register!$A53="","",Register!$A53)</f>
        <v/>
      </c>
      <c r="B53" s="6">
        <f>IF($A53="","",Register!$I53)</f>
        <v/>
      </c>
      <c r="C53" s="22">
        <f>IF($A53="","",YEAR(Register!$E53)*12+MONTH(Register!$E53))</f>
        <v/>
      </c>
      <c r="D53" s="22">
        <f>IF($A53="","",IF(Register!$K53="",E53,MIN(E53,YEAR(Register!$K53)*12+MONTH(Register!$K53))))</f>
        <v/>
      </c>
      <c r="E53" s="22">
        <f>IF($A53="","",C53+ROUND(Register!$H53*12,0))</f>
        <v/>
      </c>
      <c r="F53" s="22">
        <f>IF($A53="",0,MAX(0,MIN($D53,F$5+12)-MAX($C53,F$5)))</f>
        <v/>
      </c>
      <c r="G53" s="22">
        <f>IF($A53="",0,MAX(0,MIN($D53,G$5+12)-MAX($C53,G$5)))</f>
        <v/>
      </c>
      <c r="H53" s="22">
        <f>IF($A53="",0,MAX(0,MIN($D53,H$5+12)-MAX($C53,H$5)))</f>
        <v/>
      </c>
      <c r="I53" s="22">
        <f>IF($A53="",0,MAX(0,MIN($D53,I$5+12)-MAX($C53,I$5)))</f>
        <v/>
      </c>
      <c r="J53" s="22">
        <f>IF($A53="",0,MAX(0,MIN($D53,J$5+12)-MAX($C53,J$5)))</f>
        <v/>
      </c>
      <c r="K53" s="22">
        <f>IF($A53="",0,MAX(0,MIN($D53,K$5+12)-MAX($C53,K$5)))</f>
        <v/>
      </c>
      <c r="L53" s="22">
        <f>IF($A53="",0,MAX(0,MIN($D53,L$5+12)-MAX($C53,L$5)))</f>
        <v/>
      </c>
      <c r="M53" s="22">
        <f>IF($A53="",0,MAX(0,MIN($D53,M$5+12)-MAX($C53,M$5)))</f>
        <v/>
      </c>
      <c r="N53" s="22">
        <f>IF($A53="",0,MAX(0,MIN($D53,N$5+12)-MAX($C53,N$5)))</f>
        <v/>
      </c>
      <c r="O53" s="22">
        <f>IF($A53="",0,MAX(0,MIN($D53,O$5+12)-MAX($C53,O$5)))</f>
        <v/>
      </c>
      <c r="P53" s="22">
        <f>IF($A53="",0,MAX(0,MIN($D53,P$5+12)-MAX($C53,P$5)))</f>
        <v/>
      </c>
      <c r="Q53" s="22">
        <f>IF($A53="",0,MAX(0,MIN($D53,Q$5+12)-MAX($C53,Q$5)))</f>
        <v/>
      </c>
      <c r="S53" s="19">
        <f>IF(OR($A53="",F53=0),0,IF(AND($E53&lt;=F$5+12,$D53=$E53),(Register!$F53-Register!$G53-0),IF($B53="RB",MIN(ROUND((Register!$F53-0)*Register!$J53*F53/12,2),(Register!$F53-Register!$G53-0)),MIN(ROUND((Register!$F53-Register!$G53)/(Register!$H53*12)*F53,2),(Register!$F53-Register!$G53-0)))))</f>
        <v/>
      </c>
      <c r="T53" s="19">
        <f>IF(OR($A53="",G53=0),0,IF(AND($E53&lt;=G$5+12,$D53=$E53),(Register!$F53-Register!$G53-SUM($S53:S53)),IF($B53="RB",MIN(ROUND((Register!$F53-SUM($S53:S53))*Register!$J53*G53/12,2),(Register!$F53-Register!$G53-SUM($S53:S53))),MIN(ROUND((Register!$F53-Register!$G53)/(Register!$H53*12)*G53,2),(Register!$F53-Register!$G53-SUM($S53:S53))))))</f>
        <v/>
      </c>
      <c r="U53" s="19">
        <f>IF(OR($A53="",H53=0),0,IF(AND($E53&lt;=H$5+12,$D53=$E53),(Register!$F53-Register!$G53-SUM($S53:T53)),IF($B53="RB",MIN(ROUND((Register!$F53-SUM($S53:T53))*Register!$J53*H53/12,2),(Register!$F53-Register!$G53-SUM($S53:T53))),MIN(ROUND((Register!$F53-Register!$G53)/(Register!$H53*12)*H53,2),(Register!$F53-Register!$G53-SUM($S53:T53))))))</f>
        <v/>
      </c>
      <c r="V53" s="19">
        <f>IF(OR($A53="",I53=0),0,IF(AND($E53&lt;=I$5+12,$D53=$E53),(Register!$F53-Register!$G53-SUM($S53:U53)),IF($B53="RB",MIN(ROUND((Register!$F53-SUM($S53:U53))*Register!$J53*I53/12,2),(Register!$F53-Register!$G53-SUM($S53:U53))),MIN(ROUND((Register!$F53-Register!$G53)/(Register!$H53*12)*I53,2),(Register!$F53-Register!$G53-SUM($S53:U53))))))</f>
        <v/>
      </c>
      <c r="W53" s="19">
        <f>IF(OR($A53="",J53=0),0,IF(AND($E53&lt;=J$5+12,$D53=$E53),(Register!$F53-Register!$G53-SUM($S53:V53)),IF($B53="RB",MIN(ROUND((Register!$F53-SUM($S53:V53))*Register!$J53*J53/12,2),(Register!$F53-Register!$G53-SUM($S53:V53))),MIN(ROUND((Register!$F53-Register!$G53)/(Register!$H53*12)*J53,2),(Register!$F53-Register!$G53-SUM($S53:V53))))))</f>
        <v/>
      </c>
      <c r="X53" s="19">
        <f>IF(OR($A53="",K53=0),0,IF(AND($E53&lt;=K$5+12,$D53=$E53),(Register!$F53-Register!$G53-SUM($S53:W53)),IF($B53="RB",MIN(ROUND((Register!$F53-SUM($S53:W53))*Register!$J53*K53/12,2),(Register!$F53-Register!$G53-SUM($S53:W53))),MIN(ROUND((Register!$F53-Register!$G53)/(Register!$H53*12)*K53,2),(Register!$F53-Register!$G53-SUM($S53:W53))))))</f>
        <v/>
      </c>
      <c r="Y53" s="19">
        <f>IF(OR($A53="",L53=0),0,IF(AND($E53&lt;=L$5+12,$D53=$E53),(Register!$F53-Register!$G53-SUM($S53:X53)),IF($B53="RB",MIN(ROUND((Register!$F53-SUM($S53:X53))*Register!$J53*L53/12,2),(Register!$F53-Register!$G53-SUM($S53:X53))),MIN(ROUND((Register!$F53-Register!$G53)/(Register!$H53*12)*L53,2),(Register!$F53-Register!$G53-SUM($S53:X53))))))</f>
        <v/>
      </c>
      <c r="Z53" s="19">
        <f>IF(OR($A53="",M53=0),0,IF(AND($E53&lt;=M$5+12,$D53=$E53),(Register!$F53-Register!$G53-SUM($S53:Y53)),IF($B53="RB",MIN(ROUND((Register!$F53-SUM($S53:Y53))*Register!$J53*M53/12,2),(Register!$F53-Register!$G53-SUM($S53:Y53))),MIN(ROUND((Register!$F53-Register!$G53)/(Register!$H53*12)*M53,2),(Register!$F53-Register!$G53-SUM($S53:Y53))))))</f>
        <v/>
      </c>
      <c r="AA53" s="19">
        <f>IF(OR($A53="",N53=0),0,IF(AND($E53&lt;=N$5+12,$D53=$E53),(Register!$F53-Register!$G53-SUM($S53:Z53)),IF($B53="RB",MIN(ROUND((Register!$F53-SUM($S53:Z53))*Register!$J53*N53/12,2),(Register!$F53-Register!$G53-SUM($S53:Z53))),MIN(ROUND((Register!$F53-Register!$G53)/(Register!$H53*12)*N53,2),(Register!$F53-Register!$G53-SUM($S53:Z53))))))</f>
        <v/>
      </c>
      <c r="AB53" s="19">
        <f>IF(OR($A53="",O53=0),0,IF(AND($E53&lt;=O$5+12,$D53=$E53),(Register!$F53-Register!$G53-SUM($S53:AA53)),IF($B53="RB",MIN(ROUND((Register!$F53-SUM($S53:AA53))*Register!$J53*O53/12,2),(Register!$F53-Register!$G53-SUM($S53:AA53))),MIN(ROUND((Register!$F53-Register!$G53)/(Register!$H53*12)*O53,2),(Register!$F53-Register!$G53-SUM($S53:AA53))))))</f>
        <v/>
      </c>
      <c r="AC53" s="19">
        <f>IF(OR($A53="",P53=0),0,IF(AND($E53&lt;=P$5+12,$D53=$E53),(Register!$F53-Register!$G53-SUM($S53:AB53)),IF($B53="RB",MIN(ROUND((Register!$F53-SUM($S53:AB53))*Register!$J53*P53/12,2),(Register!$F53-Register!$G53-SUM($S53:AB53))),MIN(ROUND((Register!$F53-Register!$G53)/(Register!$H53*12)*P53,2),(Register!$F53-Register!$G53-SUM($S53:AB53))))))</f>
        <v/>
      </c>
      <c r="AD53" s="19">
        <f>IF(OR($A53="",Q53=0),0,IF(AND($E53&lt;=Q$5+12,$D53=$E53),(Register!$F53-Register!$G53-SUM($S53:AC53)),IF($B53="RB",MIN(ROUND((Register!$F53-SUM($S53:AC53))*Register!$J53*Q53/12,2),(Register!$F53-Register!$G53-SUM($S53:AC53))),MIN(ROUND((Register!$F53-Register!$G53)/(Register!$H53*12)*Q53,2),(Register!$F53-Register!$G53-SUM($S53:AC53))))))</f>
        <v/>
      </c>
      <c r="AE53" s="19">
        <f>SUM(S53:AD53)</f>
        <v/>
      </c>
    </row>
    <row r="54">
      <c r="A54" s="6">
        <f>IF(Register!$A54="","",Register!$A54)</f>
        <v/>
      </c>
      <c r="B54" s="6">
        <f>IF($A54="","",Register!$I54)</f>
        <v/>
      </c>
      <c r="C54" s="22">
        <f>IF($A54="","",YEAR(Register!$E54)*12+MONTH(Register!$E54))</f>
        <v/>
      </c>
      <c r="D54" s="22">
        <f>IF($A54="","",IF(Register!$K54="",E54,MIN(E54,YEAR(Register!$K54)*12+MONTH(Register!$K54))))</f>
        <v/>
      </c>
      <c r="E54" s="22">
        <f>IF($A54="","",C54+ROUND(Register!$H54*12,0))</f>
        <v/>
      </c>
      <c r="F54" s="22">
        <f>IF($A54="",0,MAX(0,MIN($D54,F$5+12)-MAX($C54,F$5)))</f>
        <v/>
      </c>
      <c r="G54" s="22">
        <f>IF($A54="",0,MAX(0,MIN($D54,G$5+12)-MAX($C54,G$5)))</f>
        <v/>
      </c>
      <c r="H54" s="22">
        <f>IF($A54="",0,MAX(0,MIN($D54,H$5+12)-MAX($C54,H$5)))</f>
        <v/>
      </c>
      <c r="I54" s="22">
        <f>IF($A54="",0,MAX(0,MIN($D54,I$5+12)-MAX($C54,I$5)))</f>
        <v/>
      </c>
      <c r="J54" s="22">
        <f>IF($A54="",0,MAX(0,MIN($D54,J$5+12)-MAX($C54,J$5)))</f>
        <v/>
      </c>
      <c r="K54" s="22">
        <f>IF($A54="",0,MAX(0,MIN($D54,K$5+12)-MAX($C54,K$5)))</f>
        <v/>
      </c>
      <c r="L54" s="22">
        <f>IF($A54="",0,MAX(0,MIN($D54,L$5+12)-MAX($C54,L$5)))</f>
        <v/>
      </c>
      <c r="M54" s="22">
        <f>IF($A54="",0,MAX(0,MIN($D54,M$5+12)-MAX($C54,M$5)))</f>
        <v/>
      </c>
      <c r="N54" s="22">
        <f>IF($A54="",0,MAX(0,MIN($D54,N$5+12)-MAX($C54,N$5)))</f>
        <v/>
      </c>
      <c r="O54" s="22">
        <f>IF($A54="",0,MAX(0,MIN($D54,O$5+12)-MAX($C54,O$5)))</f>
        <v/>
      </c>
      <c r="P54" s="22">
        <f>IF($A54="",0,MAX(0,MIN($D54,P$5+12)-MAX($C54,P$5)))</f>
        <v/>
      </c>
      <c r="Q54" s="22">
        <f>IF($A54="",0,MAX(0,MIN($D54,Q$5+12)-MAX($C54,Q$5)))</f>
        <v/>
      </c>
      <c r="S54" s="19">
        <f>IF(OR($A54="",F54=0),0,IF(AND($E54&lt;=F$5+12,$D54=$E54),(Register!$F54-Register!$G54-0),IF($B54="RB",MIN(ROUND((Register!$F54-0)*Register!$J54*F54/12,2),(Register!$F54-Register!$G54-0)),MIN(ROUND((Register!$F54-Register!$G54)/(Register!$H54*12)*F54,2),(Register!$F54-Register!$G54-0)))))</f>
        <v/>
      </c>
      <c r="T54" s="19">
        <f>IF(OR($A54="",G54=0),0,IF(AND($E54&lt;=G$5+12,$D54=$E54),(Register!$F54-Register!$G54-SUM($S54:S54)),IF($B54="RB",MIN(ROUND((Register!$F54-SUM($S54:S54))*Register!$J54*G54/12,2),(Register!$F54-Register!$G54-SUM($S54:S54))),MIN(ROUND((Register!$F54-Register!$G54)/(Register!$H54*12)*G54,2),(Register!$F54-Register!$G54-SUM($S54:S54))))))</f>
        <v/>
      </c>
      <c r="U54" s="19">
        <f>IF(OR($A54="",H54=0),0,IF(AND($E54&lt;=H$5+12,$D54=$E54),(Register!$F54-Register!$G54-SUM($S54:T54)),IF($B54="RB",MIN(ROUND((Register!$F54-SUM($S54:T54))*Register!$J54*H54/12,2),(Register!$F54-Register!$G54-SUM($S54:T54))),MIN(ROUND((Register!$F54-Register!$G54)/(Register!$H54*12)*H54,2),(Register!$F54-Register!$G54-SUM($S54:T54))))))</f>
        <v/>
      </c>
      <c r="V54" s="19">
        <f>IF(OR($A54="",I54=0),0,IF(AND($E54&lt;=I$5+12,$D54=$E54),(Register!$F54-Register!$G54-SUM($S54:U54)),IF($B54="RB",MIN(ROUND((Register!$F54-SUM($S54:U54))*Register!$J54*I54/12,2),(Register!$F54-Register!$G54-SUM($S54:U54))),MIN(ROUND((Register!$F54-Register!$G54)/(Register!$H54*12)*I54,2),(Register!$F54-Register!$G54-SUM($S54:U54))))))</f>
        <v/>
      </c>
      <c r="W54" s="19">
        <f>IF(OR($A54="",J54=0),0,IF(AND($E54&lt;=J$5+12,$D54=$E54),(Register!$F54-Register!$G54-SUM($S54:V54)),IF($B54="RB",MIN(ROUND((Register!$F54-SUM($S54:V54))*Register!$J54*J54/12,2),(Register!$F54-Register!$G54-SUM($S54:V54))),MIN(ROUND((Register!$F54-Register!$G54)/(Register!$H54*12)*J54,2),(Register!$F54-Register!$G54-SUM($S54:V54))))))</f>
        <v/>
      </c>
      <c r="X54" s="19">
        <f>IF(OR($A54="",K54=0),0,IF(AND($E54&lt;=K$5+12,$D54=$E54),(Register!$F54-Register!$G54-SUM($S54:W54)),IF($B54="RB",MIN(ROUND((Register!$F54-SUM($S54:W54))*Register!$J54*K54/12,2),(Register!$F54-Register!$G54-SUM($S54:W54))),MIN(ROUND((Register!$F54-Register!$G54)/(Register!$H54*12)*K54,2),(Register!$F54-Register!$G54-SUM($S54:W54))))))</f>
        <v/>
      </c>
      <c r="Y54" s="19">
        <f>IF(OR($A54="",L54=0),0,IF(AND($E54&lt;=L$5+12,$D54=$E54),(Register!$F54-Register!$G54-SUM($S54:X54)),IF($B54="RB",MIN(ROUND((Register!$F54-SUM($S54:X54))*Register!$J54*L54/12,2),(Register!$F54-Register!$G54-SUM($S54:X54))),MIN(ROUND((Register!$F54-Register!$G54)/(Register!$H54*12)*L54,2),(Register!$F54-Register!$G54-SUM($S54:X54))))))</f>
        <v/>
      </c>
      <c r="Z54" s="19">
        <f>IF(OR($A54="",M54=0),0,IF(AND($E54&lt;=M$5+12,$D54=$E54),(Register!$F54-Register!$G54-SUM($S54:Y54)),IF($B54="RB",MIN(ROUND((Register!$F54-SUM($S54:Y54))*Register!$J54*M54/12,2),(Register!$F54-Register!$G54-SUM($S54:Y54))),MIN(ROUND((Register!$F54-Register!$G54)/(Register!$H54*12)*M54,2),(Register!$F54-Register!$G54-SUM($S54:Y54))))))</f>
        <v/>
      </c>
      <c r="AA54" s="19">
        <f>IF(OR($A54="",N54=0),0,IF(AND($E54&lt;=N$5+12,$D54=$E54),(Register!$F54-Register!$G54-SUM($S54:Z54)),IF($B54="RB",MIN(ROUND((Register!$F54-SUM($S54:Z54))*Register!$J54*N54/12,2),(Register!$F54-Register!$G54-SUM($S54:Z54))),MIN(ROUND((Register!$F54-Register!$G54)/(Register!$H54*12)*N54,2),(Register!$F54-Register!$G54-SUM($S54:Z54))))))</f>
        <v/>
      </c>
      <c r="AB54" s="19">
        <f>IF(OR($A54="",O54=0),0,IF(AND($E54&lt;=O$5+12,$D54=$E54),(Register!$F54-Register!$G54-SUM($S54:AA54)),IF($B54="RB",MIN(ROUND((Register!$F54-SUM($S54:AA54))*Register!$J54*O54/12,2),(Register!$F54-Register!$G54-SUM($S54:AA54))),MIN(ROUND((Register!$F54-Register!$G54)/(Register!$H54*12)*O54,2),(Register!$F54-Register!$G54-SUM($S54:AA54))))))</f>
        <v/>
      </c>
      <c r="AC54" s="19">
        <f>IF(OR($A54="",P54=0),0,IF(AND($E54&lt;=P$5+12,$D54=$E54),(Register!$F54-Register!$G54-SUM($S54:AB54)),IF($B54="RB",MIN(ROUND((Register!$F54-SUM($S54:AB54))*Register!$J54*P54/12,2),(Register!$F54-Register!$G54-SUM($S54:AB54))),MIN(ROUND((Register!$F54-Register!$G54)/(Register!$H54*12)*P54,2),(Register!$F54-Register!$G54-SUM($S54:AB54))))))</f>
        <v/>
      </c>
      <c r="AD54" s="19">
        <f>IF(OR($A54="",Q54=0),0,IF(AND($E54&lt;=Q$5+12,$D54=$E54),(Register!$F54-Register!$G54-SUM($S54:AC54)),IF($B54="RB",MIN(ROUND((Register!$F54-SUM($S54:AC54))*Register!$J54*Q54/12,2),(Register!$F54-Register!$G54-SUM($S54:AC54))),MIN(ROUND((Register!$F54-Register!$G54)/(Register!$H54*12)*Q54,2),(Register!$F54-Register!$G54-SUM($S54:AC54))))))</f>
        <v/>
      </c>
      <c r="AE54" s="19">
        <f>SUM(S54:AD54)</f>
        <v/>
      </c>
    </row>
    <row r="55">
      <c r="A55" s="6">
        <f>IF(Register!$A55="","",Register!$A55)</f>
        <v/>
      </c>
      <c r="B55" s="6">
        <f>IF($A55="","",Register!$I55)</f>
        <v/>
      </c>
      <c r="C55" s="22">
        <f>IF($A55="","",YEAR(Register!$E55)*12+MONTH(Register!$E55))</f>
        <v/>
      </c>
      <c r="D55" s="22">
        <f>IF($A55="","",IF(Register!$K55="",E55,MIN(E55,YEAR(Register!$K55)*12+MONTH(Register!$K55))))</f>
        <v/>
      </c>
      <c r="E55" s="22">
        <f>IF($A55="","",C55+ROUND(Register!$H55*12,0))</f>
        <v/>
      </c>
      <c r="F55" s="22">
        <f>IF($A55="",0,MAX(0,MIN($D55,F$5+12)-MAX($C55,F$5)))</f>
        <v/>
      </c>
      <c r="G55" s="22">
        <f>IF($A55="",0,MAX(0,MIN($D55,G$5+12)-MAX($C55,G$5)))</f>
        <v/>
      </c>
      <c r="H55" s="22">
        <f>IF($A55="",0,MAX(0,MIN($D55,H$5+12)-MAX($C55,H$5)))</f>
        <v/>
      </c>
      <c r="I55" s="22">
        <f>IF($A55="",0,MAX(0,MIN($D55,I$5+12)-MAX($C55,I$5)))</f>
        <v/>
      </c>
      <c r="J55" s="22">
        <f>IF($A55="",0,MAX(0,MIN($D55,J$5+12)-MAX($C55,J$5)))</f>
        <v/>
      </c>
      <c r="K55" s="22">
        <f>IF($A55="",0,MAX(0,MIN($D55,K$5+12)-MAX($C55,K$5)))</f>
        <v/>
      </c>
      <c r="L55" s="22">
        <f>IF($A55="",0,MAX(0,MIN($D55,L$5+12)-MAX($C55,L$5)))</f>
        <v/>
      </c>
      <c r="M55" s="22">
        <f>IF($A55="",0,MAX(0,MIN($D55,M$5+12)-MAX($C55,M$5)))</f>
        <v/>
      </c>
      <c r="N55" s="22">
        <f>IF($A55="",0,MAX(0,MIN($D55,N$5+12)-MAX($C55,N$5)))</f>
        <v/>
      </c>
      <c r="O55" s="22">
        <f>IF($A55="",0,MAX(0,MIN($D55,O$5+12)-MAX($C55,O$5)))</f>
        <v/>
      </c>
      <c r="P55" s="22">
        <f>IF($A55="",0,MAX(0,MIN($D55,P$5+12)-MAX($C55,P$5)))</f>
        <v/>
      </c>
      <c r="Q55" s="22">
        <f>IF($A55="",0,MAX(0,MIN($D55,Q$5+12)-MAX($C55,Q$5)))</f>
        <v/>
      </c>
      <c r="S55" s="19">
        <f>IF(OR($A55="",F55=0),0,IF(AND($E55&lt;=F$5+12,$D55=$E55),(Register!$F55-Register!$G55-0),IF($B55="RB",MIN(ROUND((Register!$F55-0)*Register!$J55*F55/12,2),(Register!$F55-Register!$G55-0)),MIN(ROUND((Register!$F55-Register!$G55)/(Register!$H55*12)*F55,2),(Register!$F55-Register!$G55-0)))))</f>
        <v/>
      </c>
      <c r="T55" s="19">
        <f>IF(OR($A55="",G55=0),0,IF(AND($E55&lt;=G$5+12,$D55=$E55),(Register!$F55-Register!$G55-SUM($S55:S55)),IF($B55="RB",MIN(ROUND((Register!$F55-SUM($S55:S55))*Register!$J55*G55/12,2),(Register!$F55-Register!$G55-SUM($S55:S55))),MIN(ROUND((Register!$F55-Register!$G55)/(Register!$H55*12)*G55,2),(Register!$F55-Register!$G55-SUM($S55:S55))))))</f>
        <v/>
      </c>
      <c r="U55" s="19">
        <f>IF(OR($A55="",H55=0),0,IF(AND($E55&lt;=H$5+12,$D55=$E55),(Register!$F55-Register!$G55-SUM($S55:T55)),IF($B55="RB",MIN(ROUND((Register!$F55-SUM($S55:T55))*Register!$J55*H55/12,2),(Register!$F55-Register!$G55-SUM($S55:T55))),MIN(ROUND((Register!$F55-Register!$G55)/(Register!$H55*12)*H55,2),(Register!$F55-Register!$G55-SUM($S55:T55))))))</f>
        <v/>
      </c>
      <c r="V55" s="19">
        <f>IF(OR($A55="",I55=0),0,IF(AND($E55&lt;=I$5+12,$D55=$E55),(Register!$F55-Register!$G55-SUM($S55:U55)),IF($B55="RB",MIN(ROUND((Register!$F55-SUM($S55:U55))*Register!$J55*I55/12,2),(Register!$F55-Register!$G55-SUM($S55:U55))),MIN(ROUND((Register!$F55-Register!$G55)/(Register!$H55*12)*I55,2),(Register!$F55-Register!$G55-SUM($S55:U55))))))</f>
        <v/>
      </c>
      <c r="W55" s="19">
        <f>IF(OR($A55="",J55=0),0,IF(AND($E55&lt;=J$5+12,$D55=$E55),(Register!$F55-Register!$G55-SUM($S55:V55)),IF($B55="RB",MIN(ROUND((Register!$F55-SUM($S55:V55))*Register!$J55*J55/12,2),(Register!$F55-Register!$G55-SUM($S55:V55))),MIN(ROUND((Register!$F55-Register!$G55)/(Register!$H55*12)*J55,2),(Register!$F55-Register!$G55-SUM($S55:V55))))))</f>
        <v/>
      </c>
      <c r="X55" s="19">
        <f>IF(OR($A55="",K55=0),0,IF(AND($E55&lt;=K$5+12,$D55=$E55),(Register!$F55-Register!$G55-SUM($S55:W55)),IF($B55="RB",MIN(ROUND((Register!$F55-SUM($S55:W55))*Register!$J55*K55/12,2),(Register!$F55-Register!$G55-SUM($S55:W55))),MIN(ROUND((Register!$F55-Register!$G55)/(Register!$H55*12)*K55,2),(Register!$F55-Register!$G55-SUM($S55:W55))))))</f>
        <v/>
      </c>
      <c r="Y55" s="19">
        <f>IF(OR($A55="",L55=0),0,IF(AND($E55&lt;=L$5+12,$D55=$E55),(Register!$F55-Register!$G55-SUM($S55:X55)),IF($B55="RB",MIN(ROUND((Register!$F55-SUM($S55:X55))*Register!$J55*L55/12,2),(Register!$F55-Register!$G55-SUM($S55:X55))),MIN(ROUND((Register!$F55-Register!$G55)/(Register!$H55*12)*L55,2),(Register!$F55-Register!$G55-SUM($S55:X55))))))</f>
        <v/>
      </c>
      <c r="Z55" s="19">
        <f>IF(OR($A55="",M55=0),0,IF(AND($E55&lt;=M$5+12,$D55=$E55),(Register!$F55-Register!$G55-SUM($S55:Y55)),IF($B55="RB",MIN(ROUND((Register!$F55-SUM($S55:Y55))*Register!$J55*M55/12,2),(Register!$F55-Register!$G55-SUM($S55:Y55))),MIN(ROUND((Register!$F55-Register!$G55)/(Register!$H55*12)*M55,2),(Register!$F55-Register!$G55-SUM($S55:Y55))))))</f>
        <v/>
      </c>
      <c r="AA55" s="19">
        <f>IF(OR($A55="",N55=0),0,IF(AND($E55&lt;=N$5+12,$D55=$E55),(Register!$F55-Register!$G55-SUM($S55:Z55)),IF($B55="RB",MIN(ROUND((Register!$F55-SUM($S55:Z55))*Register!$J55*N55/12,2),(Register!$F55-Register!$G55-SUM($S55:Z55))),MIN(ROUND((Register!$F55-Register!$G55)/(Register!$H55*12)*N55,2),(Register!$F55-Register!$G55-SUM($S55:Z55))))))</f>
        <v/>
      </c>
      <c r="AB55" s="19">
        <f>IF(OR($A55="",O55=0),0,IF(AND($E55&lt;=O$5+12,$D55=$E55),(Register!$F55-Register!$G55-SUM($S55:AA55)),IF($B55="RB",MIN(ROUND((Register!$F55-SUM($S55:AA55))*Register!$J55*O55/12,2),(Register!$F55-Register!$G55-SUM($S55:AA55))),MIN(ROUND((Register!$F55-Register!$G55)/(Register!$H55*12)*O55,2),(Register!$F55-Register!$G55-SUM($S55:AA55))))))</f>
        <v/>
      </c>
      <c r="AC55" s="19">
        <f>IF(OR($A55="",P55=0),0,IF(AND($E55&lt;=P$5+12,$D55=$E55),(Register!$F55-Register!$G55-SUM($S55:AB55)),IF($B55="RB",MIN(ROUND((Register!$F55-SUM($S55:AB55))*Register!$J55*P55/12,2),(Register!$F55-Register!$G55-SUM($S55:AB55))),MIN(ROUND((Register!$F55-Register!$G55)/(Register!$H55*12)*P55,2),(Register!$F55-Register!$G55-SUM($S55:AB55))))))</f>
        <v/>
      </c>
      <c r="AD55" s="19">
        <f>IF(OR($A55="",Q55=0),0,IF(AND($E55&lt;=Q$5+12,$D55=$E55),(Register!$F55-Register!$G55-SUM($S55:AC55)),IF($B55="RB",MIN(ROUND((Register!$F55-SUM($S55:AC55))*Register!$J55*Q55/12,2),(Register!$F55-Register!$G55-SUM($S55:AC55))),MIN(ROUND((Register!$F55-Register!$G55)/(Register!$H55*12)*Q55,2),(Register!$F55-Register!$G55-SUM($S55:AC55))))))</f>
        <v/>
      </c>
      <c r="AE55" s="19">
        <f>SUM(S55:AD55)</f>
        <v/>
      </c>
    </row>
    <row r="56">
      <c r="A56" s="6">
        <f>IF(Register!$A56="","",Register!$A56)</f>
        <v/>
      </c>
      <c r="B56" s="6">
        <f>IF($A56="","",Register!$I56)</f>
        <v/>
      </c>
      <c r="C56" s="22">
        <f>IF($A56="","",YEAR(Register!$E56)*12+MONTH(Register!$E56))</f>
        <v/>
      </c>
      <c r="D56" s="22">
        <f>IF($A56="","",IF(Register!$K56="",E56,MIN(E56,YEAR(Register!$K56)*12+MONTH(Register!$K56))))</f>
        <v/>
      </c>
      <c r="E56" s="22">
        <f>IF($A56="","",C56+ROUND(Register!$H56*12,0))</f>
        <v/>
      </c>
      <c r="F56" s="22">
        <f>IF($A56="",0,MAX(0,MIN($D56,F$5+12)-MAX($C56,F$5)))</f>
        <v/>
      </c>
      <c r="G56" s="22">
        <f>IF($A56="",0,MAX(0,MIN($D56,G$5+12)-MAX($C56,G$5)))</f>
        <v/>
      </c>
      <c r="H56" s="22">
        <f>IF($A56="",0,MAX(0,MIN($D56,H$5+12)-MAX($C56,H$5)))</f>
        <v/>
      </c>
      <c r="I56" s="22">
        <f>IF($A56="",0,MAX(0,MIN($D56,I$5+12)-MAX($C56,I$5)))</f>
        <v/>
      </c>
      <c r="J56" s="22">
        <f>IF($A56="",0,MAX(0,MIN($D56,J$5+12)-MAX($C56,J$5)))</f>
        <v/>
      </c>
      <c r="K56" s="22">
        <f>IF($A56="",0,MAX(0,MIN($D56,K$5+12)-MAX($C56,K$5)))</f>
        <v/>
      </c>
      <c r="L56" s="22">
        <f>IF($A56="",0,MAX(0,MIN($D56,L$5+12)-MAX($C56,L$5)))</f>
        <v/>
      </c>
      <c r="M56" s="22">
        <f>IF($A56="",0,MAX(0,MIN($D56,M$5+12)-MAX($C56,M$5)))</f>
        <v/>
      </c>
      <c r="N56" s="22">
        <f>IF($A56="",0,MAX(0,MIN($D56,N$5+12)-MAX($C56,N$5)))</f>
        <v/>
      </c>
      <c r="O56" s="22">
        <f>IF($A56="",0,MAX(0,MIN($D56,O$5+12)-MAX($C56,O$5)))</f>
        <v/>
      </c>
      <c r="P56" s="22">
        <f>IF($A56="",0,MAX(0,MIN($D56,P$5+12)-MAX($C56,P$5)))</f>
        <v/>
      </c>
      <c r="Q56" s="22">
        <f>IF($A56="",0,MAX(0,MIN($D56,Q$5+12)-MAX($C56,Q$5)))</f>
        <v/>
      </c>
      <c r="S56" s="19">
        <f>IF(OR($A56="",F56=0),0,IF(AND($E56&lt;=F$5+12,$D56=$E56),(Register!$F56-Register!$G56-0),IF($B56="RB",MIN(ROUND((Register!$F56-0)*Register!$J56*F56/12,2),(Register!$F56-Register!$G56-0)),MIN(ROUND((Register!$F56-Register!$G56)/(Register!$H56*12)*F56,2),(Register!$F56-Register!$G56-0)))))</f>
        <v/>
      </c>
      <c r="T56" s="19">
        <f>IF(OR($A56="",G56=0),0,IF(AND($E56&lt;=G$5+12,$D56=$E56),(Register!$F56-Register!$G56-SUM($S56:S56)),IF($B56="RB",MIN(ROUND((Register!$F56-SUM($S56:S56))*Register!$J56*G56/12,2),(Register!$F56-Register!$G56-SUM($S56:S56))),MIN(ROUND((Register!$F56-Register!$G56)/(Register!$H56*12)*G56,2),(Register!$F56-Register!$G56-SUM($S56:S56))))))</f>
        <v/>
      </c>
      <c r="U56" s="19">
        <f>IF(OR($A56="",H56=0),0,IF(AND($E56&lt;=H$5+12,$D56=$E56),(Register!$F56-Register!$G56-SUM($S56:T56)),IF($B56="RB",MIN(ROUND((Register!$F56-SUM($S56:T56))*Register!$J56*H56/12,2),(Register!$F56-Register!$G56-SUM($S56:T56))),MIN(ROUND((Register!$F56-Register!$G56)/(Register!$H56*12)*H56,2),(Register!$F56-Register!$G56-SUM($S56:T56))))))</f>
        <v/>
      </c>
      <c r="V56" s="19">
        <f>IF(OR($A56="",I56=0),0,IF(AND($E56&lt;=I$5+12,$D56=$E56),(Register!$F56-Register!$G56-SUM($S56:U56)),IF($B56="RB",MIN(ROUND((Register!$F56-SUM($S56:U56))*Register!$J56*I56/12,2),(Register!$F56-Register!$G56-SUM($S56:U56))),MIN(ROUND((Register!$F56-Register!$G56)/(Register!$H56*12)*I56,2),(Register!$F56-Register!$G56-SUM($S56:U56))))))</f>
        <v/>
      </c>
      <c r="W56" s="19">
        <f>IF(OR($A56="",J56=0),0,IF(AND($E56&lt;=J$5+12,$D56=$E56),(Register!$F56-Register!$G56-SUM($S56:V56)),IF($B56="RB",MIN(ROUND((Register!$F56-SUM($S56:V56))*Register!$J56*J56/12,2),(Register!$F56-Register!$G56-SUM($S56:V56))),MIN(ROUND((Register!$F56-Register!$G56)/(Register!$H56*12)*J56,2),(Register!$F56-Register!$G56-SUM($S56:V56))))))</f>
        <v/>
      </c>
      <c r="X56" s="19">
        <f>IF(OR($A56="",K56=0),0,IF(AND($E56&lt;=K$5+12,$D56=$E56),(Register!$F56-Register!$G56-SUM($S56:W56)),IF($B56="RB",MIN(ROUND((Register!$F56-SUM($S56:W56))*Register!$J56*K56/12,2),(Register!$F56-Register!$G56-SUM($S56:W56))),MIN(ROUND((Register!$F56-Register!$G56)/(Register!$H56*12)*K56,2),(Register!$F56-Register!$G56-SUM($S56:W56))))))</f>
        <v/>
      </c>
      <c r="Y56" s="19">
        <f>IF(OR($A56="",L56=0),0,IF(AND($E56&lt;=L$5+12,$D56=$E56),(Register!$F56-Register!$G56-SUM($S56:X56)),IF($B56="RB",MIN(ROUND((Register!$F56-SUM($S56:X56))*Register!$J56*L56/12,2),(Register!$F56-Register!$G56-SUM($S56:X56))),MIN(ROUND((Register!$F56-Register!$G56)/(Register!$H56*12)*L56,2),(Register!$F56-Register!$G56-SUM($S56:X56))))))</f>
        <v/>
      </c>
      <c r="Z56" s="19">
        <f>IF(OR($A56="",M56=0),0,IF(AND($E56&lt;=M$5+12,$D56=$E56),(Register!$F56-Register!$G56-SUM($S56:Y56)),IF($B56="RB",MIN(ROUND((Register!$F56-SUM($S56:Y56))*Register!$J56*M56/12,2),(Register!$F56-Register!$G56-SUM($S56:Y56))),MIN(ROUND((Register!$F56-Register!$G56)/(Register!$H56*12)*M56,2),(Register!$F56-Register!$G56-SUM($S56:Y56))))))</f>
        <v/>
      </c>
      <c r="AA56" s="19">
        <f>IF(OR($A56="",N56=0),0,IF(AND($E56&lt;=N$5+12,$D56=$E56),(Register!$F56-Register!$G56-SUM($S56:Z56)),IF($B56="RB",MIN(ROUND((Register!$F56-SUM($S56:Z56))*Register!$J56*N56/12,2),(Register!$F56-Register!$G56-SUM($S56:Z56))),MIN(ROUND((Register!$F56-Register!$G56)/(Register!$H56*12)*N56,2),(Register!$F56-Register!$G56-SUM($S56:Z56))))))</f>
        <v/>
      </c>
      <c r="AB56" s="19">
        <f>IF(OR($A56="",O56=0),0,IF(AND($E56&lt;=O$5+12,$D56=$E56),(Register!$F56-Register!$G56-SUM($S56:AA56)),IF($B56="RB",MIN(ROUND((Register!$F56-SUM($S56:AA56))*Register!$J56*O56/12,2),(Register!$F56-Register!$G56-SUM($S56:AA56))),MIN(ROUND((Register!$F56-Register!$G56)/(Register!$H56*12)*O56,2),(Register!$F56-Register!$G56-SUM($S56:AA56))))))</f>
        <v/>
      </c>
      <c r="AC56" s="19">
        <f>IF(OR($A56="",P56=0),0,IF(AND($E56&lt;=P$5+12,$D56=$E56),(Register!$F56-Register!$G56-SUM($S56:AB56)),IF($B56="RB",MIN(ROUND((Register!$F56-SUM($S56:AB56))*Register!$J56*P56/12,2),(Register!$F56-Register!$G56-SUM($S56:AB56))),MIN(ROUND((Register!$F56-Register!$G56)/(Register!$H56*12)*P56,2),(Register!$F56-Register!$G56-SUM($S56:AB56))))))</f>
        <v/>
      </c>
      <c r="AD56" s="19">
        <f>IF(OR($A56="",Q56=0),0,IF(AND($E56&lt;=Q$5+12,$D56=$E56),(Register!$F56-Register!$G56-SUM($S56:AC56)),IF($B56="RB",MIN(ROUND((Register!$F56-SUM($S56:AC56))*Register!$J56*Q56/12,2),(Register!$F56-Register!$G56-SUM($S56:AC56))),MIN(ROUND((Register!$F56-Register!$G56)/(Register!$H56*12)*Q56,2),(Register!$F56-Register!$G56-SUM($S56:AC56))))))</f>
        <v/>
      </c>
      <c r="AE56" s="19">
        <f>SUM(S56:AD56)</f>
        <v/>
      </c>
    </row>
    <row r="57">
      <c r="A57" s="6">
        <f>IF(Register!$A57="","",Register!$A57)</f>
        <v/>
      </c>
      <c r="B57" s="6">
        <f>IF($A57="","",Register!$I57)</f>
        <v/>
      </c>
      <c r="C57" s="22">
        <f>IF($A57="","",YEAR(Register!$E57)*12+MONTH(Register!$E57))</f>
        <v/>
      </c>
      <c r="D57" s="22">
        <f>IF($A57="","",IF(Register!$K57="",E57,MIN(E57,YEAR(Register!$K57)*12+MONTH(Register!$K57))))</f>
        <v/>
      </c>
      <c r="E57" s="22">
        <f>IF($A57="","",C57+ROUND(Register!$H57*12,0))</f>
        <v/>
      </c>
      <c r="F57" s="22">
        <f>IF($A57="",0,MAX(0,MIN($D57,F$5+12)-MAX($C57,F$5)))</f>
        <v/>
      </c>
      <c r="G57" s="22">
        <f>IF($A57="",0,MAX(0,MIN($D57,G$5+12)-MAX($C57,G$5)))</f>
        <v/>
      </c>
      <c r="H57" s="22">
        <f>IF($A57="",0,MAX(0,MIN($D57,H$5+12)-MAX($C57,H$5)))</f>
        <v/>
      </c>
      <c r="I57" s="22">
        <f>IF($A57="",0,MAX(0,MIN($D57,I$5+12)-MAX($C57,I$5)))</f>
        <v/>
      </c>
      <c r="J57" s="22">
        <f>IF($A57="",0,MAX(0,MIN($D57,J$5+12)-MAX($C57,J$5)))</f>
        <v/>
      </c>
      <c r="K57" s="22">
        <f>IF($A57="",0,MAX(0,MIN($D57,K$5+12)-MAX($C57,K$5)))</f>
        <v/>
      </c>
      <c r="L57" s="22">
        <f>IF($A57="",0,MAX(0,MIN($D57,L$5+12)-MAX($C57,L$5)))</f>
        <v/>
      </c>
      <c r="M57" s="22">
        <f>IF($A57="",0,MAX(0,MIN($D57,M$5+12)-MAX($C57,M$5)))</f>
        <v/>
      </c>
      <c r="N57" s="22">
        <f>IF($A57="",0,MAX(0,MIN($D57,N$5+12)-MAX($C57,N$5)))</f>
        <v/>
      </c>
      <c r="O57" s="22">
        <f>IF($A57="",0,MAX(0,MIN($D57,O$5+12)-MAX($C57,O$5)))</f>
        <v/>
      </c>
      <c r="P57" s="22">
        <f>IF($A57="",0,MAX(0,MIN($D57,P$5+12)-MAX($C57,P$5)))</f>
        <v/>
      </c>
      <c r="Q57" s="22">
        <f>IF($A57="",0,MAX(0,MIN($D57,Q$5+12)-MAX($C57,Q$5)))</f>
        <v/>
      </c>
      <c r="S57" s="19">
        <f>IF(OR($A57="",F57=0),0,IF(AND($E57&lt;=F$5+12,$D57=$E57),(Register!$F57-Register!$G57-0),IF($B57="RB",MIN(ROUND((Register!$F57-0)*Register!$J57*F57/12,2),(Register!$F57-Register!$G57-0)),MIN(ROUND((Register!$F57-Register!$G57)/(Register!$H57*12)*F57,2),(Register!$F57-Register!$G57-0)))))</f>
        <v/>
      </c>
      <c r="T57" s="19">
        <f>IF(OR($A57="",G57=0),0,IF(AND($E57&lt;=G$5+12,$D57=$E57),(Register!$F57-Register!$G57-SUM($S57:S57)),IF($B57="RB",MIN(ROUND((Register!$F57-SUM($S57:S57))*Register!$J57*G57/12,2),(Register!$F57-Register!$G57-SUM($S57:S57))),MIN(ROUND((Register!$F57-Register!$G57)/(Register!$H57*12)*G57,2),(Register!$F57-Register!$G57-SUM($S57:S57))))))</f>
        <v/>
      </c>
      <c r="U57" s="19">
        <f>IF(OR($A57="",H57=0),0,IF(AND($E57&lt;=H$5+12,$D57=$E57),(Register!$F57-Register!$G57-SUM($S57:T57)),IF($B57="RB",MIN(ROUND((Register!$F57-SUM($S57:T57))*Register!$J57*H57/12,2),(Register!$F57-Register!$G57-SUM($S57:T57))),MIN(ROUND((Register!$F57-Register!$G57)/(Register!$H57*12)*H57,2),(Register!$F57-Register!$G57-SUM($S57:T57))))))</f>
        <v/>
      </c>
      <c r="V57" s="19">
        <f>IF(OR($A57="",I57=0),0,IF(AND($E57&lt;=I$5+12,$D57=$E57),(Register!$F57-Register!$G57-SUM($S57:U57)),IF($B57="RB",MIN(ROUND((Register!$F57-SUM($S57:U57))*Register!$J57*I57/12,2),(Register!$F57-Register!$G57-SUM($S57:U57))),MIN(ROUND((Register!$F57-Register!$G57)/(Register!$H57*12)*I57,2),(Register!$F57-Register!$G57-SUM($S57:U57))))))</f>
        <v/>
      </c>
      <c r="W57" s="19">
        <f>IF(OR($A57="",J57=0),0,IF(AND($E57&lt;=J$5+12,$D57=$E57),(Register!$F57-Register!$G57-SUM($S57:V57)),IF($B57="RB",MIN(ROUND((Register!$F57-SUM($S57:V57))*Register!$J57*J57/12,2),(Register!$F57-Register!$G57-SUM($S57:V57))),MIN(ROUND((Register!$F57-Register!$G57)/(Register!$H57*12)*J57,2),(Register!$F57-Register!$G57-SUM($S57:V57))))))</f>
        <v/>
      </c>
      <c r="X57" s="19">
        <f>IF(OR($A57="",K57=0),0,IF(AND($E57&lt;=K$5+12,$D57=$E57),(Register!$F57-Register!$G57-SUM($S57:W57)),IF($B57="RB",MIN(ROUND((Register!$F57-SUM($S57:W57))*Register!$J57*K57/12,2),(Register!$F57-Register!$G57-SUM($S57:W57))),MIN(ROUND((Register!$F57-Register!$G57)/(Register!$H57*12)*K57,2),(Register!$F57-Register!$G57-SUM($S57:W57))))))</f>
        <v/>
      </c>
      <c r="Y57" s="19">
        <f>IF(OR($A57="",L57=0),0,IF(AND($E57&lt;=L$5+12,$D57=$E57),(Register!$F57-Register!$G57-SUM($S57:X57)),IF($B57="RB",MIN(ROUND((Register!$F57-SUM($S57:X57))*Register!$J57*L57/12,2),(Register!$F57-Register!$G57-SUM($S57:X57))),MIN(ROUND((Register!$F57-Register!$G57)/(Register!$H57*12)*L57,2),(Register!$F57-Register!$G57-SUM($S57:X57))))))</f>
        <v/>
      </c>
      <c r="Z57" s="19">
        <f>IF(OR($A57="",M57=0),0,IF(AND($E57&lt;=M$5+12,$D57=$E57),(Register!$F57-Register!$G57-SUM($S57:Y57)),IF($B57="RB",MIN(ROUND((Register!$F57-SUM($S57:Y57))*Register!$J57*M57/12,2),(Register!$F57-Register!$G57-SUM($S57:Y57))),MIN(ROUND((Register!$F57-Register!$G57)/(Register!$H57*12)*M57,2),(Register!$F57-Register!$G57-SUM($S57:Y57))))))</f>
        <v/>
      </c>
      <c r="AA57" s="19">
        <f>IF(OR($A57="",N57=0),0,IF(AND($E57&lt;=N$5+12,$D57=$E57),(Register!$F57-Register!$G57-SUM($S57:Z57)),IF($B57="RB",MIN(ROUND((Register!$F57-SUM($S57:Z57))*Register!$J57*N57/12,2),(Register!$F57-Register!$G57-SUM($S57:Z57))),MIN(ROUND((Register!$F57-Register!$G57)/(Register!$H57*12)*N57,2),(Register!$F57-Register!$G57-SUM($S57:Z57))))))</f>
        <v/>
      </c>
      <c r="AB57" s="19">
        <f>IF(OR($A57="",O57=0),0,IF(AND($E57&lt;=O$5+12,$D57=$E57),(Register!$F57-Register!$G57-SUM($S57:AA57)),IF($B57="RB",MIN(ROUND((Register!$F57-SUM($S57:AA57))*Register!$J57*O57/12,2),(Register!$F57-Register!$G57-SUM($S57:AA57))),MIN(ROUND((Register!$F57-Register!$G57)/(Register!$H57*12)*O57,2),(Register!$F57-Register!$G57-SUM($S57:AA57))))))</f>
        <v/>
      </c>
      <c r="AC57" s="19">
        <f>IF(OR($A57="",P57=0),0,IF(AND($E57&lt;=P$5+12,$D57=$E57),(Register!$F57-Register!$G57-SUM($S57:AB57)),IF($B57="RB",MIN(ROUND((Register!$F57-SUM($S57:AB57))*Register!$J57*P57/12,2),(Register!$F57-Register!$G57-SUM($S57:AB57))),MIN(ROUND((Register!$F57-Register!$G57)/(Register!$H57*12)*P57,2),(Register!$F57-Register!$G57-SUM($S57:AB57))))))</f>
        <v/>
      </c>
      <c r="AD57" s="19">
        <f>IF(OR($A57="",Q57=0),0,IF(AND($E57&lt;=Q$5+12,$D57=$E57),(Register!$F57-Register!$G57-SUM($S57:AC57)),IF($B57="RB",MIN(ROUND((Register!$F57-SUM($S57:AC57))*Register!$J57*Q57/12,2),(Register!$F57-Register!$G57-SUM($S57:AC57))),MIN(ROUND((Register!$F57-Register!$G57)/(Register!$H57*12)*Q57,2),(Register!$F57-Register!$G57-SUM($S57:AC57))))))</f>
        <v/>
      </c>
      <c r="AE57" s="19">
        <f>SUM(S57:AD57)</f>
        <v/>
      </c>
    </row>
    <row r="58">
      <c r="A58" s="6">
        <f>IF(Register!$A58="","",Register!$A58)</f>
        <v/>
      </c>
      <c r="B58" s="6">
        <f>IF($A58="","",Register!$I58)</f>
        <v/>
      </c>
      <c r="C58" s="22">
        <f>IF($A58="","",YEAR(Register!$E58)*12+MONTH(Register!$E58))</f>
        <v/>
      </c>
      <c r="D58" s="22">
        <f>IF($A58="","",IF(Register!$K58="",E58,MIN(E58,YEAR(Register!$K58)*12+MONTH(Register!$K58))))</f>
        <v/>
      </c>
      <c r="E58" s="22">
        <f>IF($A58="","",C58+ROUND(Register!$H58*12,0))</f>
        <v/>
      </c>
      <c r="F58" s="22">
        <f>IF($A58="",0,MAX(0,MIN($D58,F$5+12)-MAX($C58,F$5)))</f>
        <v/>
      </c>
      <c r="G58" s="22">
        <f>IF($A58="",0,MAX(0,MIN($D58,G$5+12)-MAX($C58,G$5)))</f>
        <v/>
      </c>
      <c r="H58" s="22">
        <f>IF($A58="",0,MAX(0,MIN($D58,H$5+12)-MAX($C58,H$5)))</f>
        <v/>
      </c>
      <c r="I58" s="22">
        <f>IF($A58="",0,MAX(0,MIN($D58,I$5+12)-MAX($C58,I$5)))</f>
        <v/>
      </c>
      <c r="J58" s="22">
        <f>IF($A58="",0,MAX(0,MIN($D58,J$5+12)-MAX($C58,J$5)))</f>
        <v/>
      </c>
      <c r="K58" s="22">
        <f>IF($A58="",0,MAX(0,MIN($D58,K$5+12)-MAX($C58,K$5)))</f>
        <v/>
      </c>
      <c r="L58" s="22">
        <f>IF($A58="",0,MAX(0,MIN($D58,L$5+12)-MAX($C58,L$5)))</f>
        <v/>
      </c>
      <c r="M58" s="22">
        <f>IF($A58="",0,MAX(0,MIN($D58,M$5+12)-MAX($C58,M$5)))</f>
        <v/>
      </c>
      <c r="N58" s="22">
        <f>IF($A58="",0,MAX(0,MIN($D58,N$5+12)-MAX($C58,N$5)))</f>
        <v/>
      </c>
      <c r="O58" s="22">
        <f>IF($A58="",0,MAX(0,MIN($D58,O$5+12)-MAX($C58,O$5)))</f>
        <v/>
      </c>
      <c r="P58" s="22">
        <f>IF($A58="",0,MAX(0,MIN($D58,P$5+12)-MAX($C58,P$5)))</f>
        <v/>
      </c>
      <c r="Q58" s="22">
        <f>IF($A58="",0,MAX(0,MIN($D58,Q$5+12)-MAX($C58,Q$5)))</f>
        <v/>
      </c>
      <c r="S58" s="19">
        <f>IF(OR($A58="",F58=0),0,IF(AND($E58&lt;=F$5+12,$D58=$E58),(Register!$F58-Register!$G58-0),IF($B58="RB",MIN(ROUND((Register!$F58-0)*Register!$J58*F58/12,2),(Register!$F58-Register!$G58-0)),MIN(ROUND((Register!$F58-Register!$G58)/(Register!$H58*12)*F58,2),(Register!$F58-Register!$G58-0)))))</f>
        <v/>
      </c>
      <c r="T58" s="19">
        <f>IF(OR($A58="",G58=0),0,IF(AND($E58&lt;=G$5+12,$D58=$E58),(Register!$F58-Register!$G58-SUM($S58:S58)),IF($B58="RB",MIN(ROUND((Register!$F58-SUM($S58:S58))*Register!$J58*G58/12,2),(Register!$F58-Register!$G58-SUM($S58:S58))),MIN(ROUND((Register!$F58-Register!$G58)/(Register!$H58*12)*G58,2),(Register!$F58-Register!$G58-SUM($S58:S58))))))</f>
        <v/>
      </c>
      <c r="U58" s="19">
        <f>IF(OR($A58="",H58=0),0,IF(AND($E58&lt;=H$5+12,$D58=$E58),(Register!$F58-Register!$G58-SUM($S58:T58)),IF($B58="RB",MIN(ROUND((Register!$F58-SUM($S58:T58))*Register!$J58*H58/12,2),(Register!$F58-Register!$G58-SUM($S58:T58))),MIN(ROUND((Register!$F58-Register!$G58)/(Register!$H58*12)*H58,2),(Register!$F58-Register!$G58-SUM($S58:T58))))))</f>
        <v/>
      </c>
      <c r="V58" s="19">
        <f>IF(OR($A58="",I58=0),0,IF(AND($E58&lt;=I$5+12,$D58=$E58),(Register!$F58-Register!$G58-SUM($S58:U58)),IF($B58="RB",MIN(ROUND((Register!$F58-SUM($S58:U58))*Register!$J58*I58/12,2),(Register!$F58-Register!$G58-SUM($S58:U58))),MIN(ROUND((Register!$F58-Register!$G58)/(Register!$H58*12)*I58,2),(Register!$F58-Register!$G58-SUM($S58:U58))))))</f>
        <v/>
      </c>
      <c r="W58" s="19">
        <f>IF(OR($A58="",J58=0),0,IF(AND($E58&lt;=J$5+12,$D58=$E58),(Register!$F58-Register!$G58-SUM($S58:V58)),IF($B58="RB",MIN(ROUND((Register!$F58-SUM($S58:V58))*Register!$J58*J58/12,2),(Register!$F58-Register!$G58-SUM($S58:V58))),MIN(ROUND((Register!$F58-Register!$G58)/(Register!$H58*12)*J58,2),(Register!$F58-Register!$G58-SUM($S58:V58))))))</f>
        <v/>
      </c>
      <c r="X58" s="19">
        <f>IF(OR($A58="",K58=0),0,IF(AND($E58&lt;=K$5+12,$D58=$E58),(Register!$F58-Register!$G58-SUM($S58:W58)),IF($B58="RB",MIN(ROUND((Register!$F58-SUM($S58:W58))*Register!$J58*K58/12,2),(Register!$F58-Register!$G58-SUM($S58:W58))),MIN(ROUND((Register!$F58-Register!$G58)/(Register!$H58*12)*K58,2),(Register!$F58-Register!$G58-SUM($S58:W58))))))</f>
        <v/>
      </c>
      <c r="Y58" s="19">
        <f>IF(OR($A58="",L58=0),0,IF(AND($E58&lt;=L$5+12,$D58=$E58),(Register!$F58-Register!$G58-SUM($S58:X58)),IF($B58="RB",MIN(ROUND((Register!$F58-SUM($S58:X58))*Register!$J58*L58/12,2),(Register!$F58-Register!$G58-SUM($S58:X58))),MIN(ROUND((Register!$F58-Register!$G58)/(Register!$H58*12)*L58,2),(Register!$F58-Register!$G58-SUM($S58:X58))))))</f>
        <v/>
      </c>
      <c r="Z58" s="19">
        <f>IF(OR($A58="",M58=0),0,IF(AND($E58&lt;=M$5+12,$D58=$E58),(Register!$F58-Register!$G58-SUM($S58:Y58)),IF($B58="RB",MIN(ROUND((Register!$F58-SUM($S58:Y58))*Register!$J58*M58/12,2),(Register!$F58-Register!$G58-SUM($S58:Y58))),MIN(ROUND((Register!$F58-Register!$G58)/(Register!$H58*12)*M58,2),(Register!$F58-Register!$G58-SUM($S58:Y58))))))</f>
        <v/>
      </c>
      <c r="AA58" s="19">
        <f>IF(OR($A58="",N58=0),0,IF(AND($E58&lt;=N$5+12,$D58=$E58),(Register!$F58-Register!$G58-SUM($S58:Z58)),IF($B58="RB",MIN(ROUND((Register!$F58-SUM($S58:Z58))*Register!$J58*N58/12,2),(Register!$F58-Register!$G58-SUM($S58:Z58))),MIN(ROUND((Register!$F58-Register!$G58)/(Register!$H58*12)*N58,2),(Register!$F58-Register!$G58-SUM($S58:Z58))))))</f>
        <v/>
      </c>
      <c r="AB58" s="19">
        <f>IF(OR($A58="",O58=0),0,IF(AND($E58&lt;=O$5+12,$D58=$E58),(Register!$F58-Register!$G58-SUM($S58:AA58)),IF($B58="RB",MIN(ROUND((Register!$F58-SUM($S58:AA58))*Register!$J58*O58/12,2),(Register!$F58-Register!$G58-SUM($S58:AA58))),MIN(ROUND((Register!$F58-Register!$G58)/(Register!$H58*12)*O58,2),(Register!$F58-Register!$G58-SUM($S58:AA58))))))</f>
        <v/>
      </c>
      <c r="AC58" s="19">
        <f>IF(OR($A58="",P58=0),0,IF(AND($E58&lt;=P$5+12,$D58=$E58),(Register!$F58-Register!$G58-SUM($S58:AB58)),IF($B58="RB",MIN(ROUND((Register!$F58-SUM($S58:AB58))*Register!$J58*P58/12,2),(Register!$F58-Register!$G58-SUM($S58:AB58))),MIN(ROUND((Register!$F58-Register!$G58)/(Register!$H58*12)*P58,2),(Register!$F58-Register!$G58-SUM($S58:AB58))))))</f>
        <v/>
      </c>
      <c r="AD58" s="19">
        <f>IF(OR($A58="",Q58=0),0,IF(AND($E58&lt;=Q$5+12,$D58=$E58),(Register!$F58-Register!$G58-SUM($S58:AC58)),IF($B58="RB",MIN(ROUND((Register!$F58-SUM($S58:AC58))*Register!$J58*Q58/12,2),(Register!$F58-Register!$G58-SUM($S58:AC58))),MIN(ROUND((Register!$F58-Register!$G58)/(Register!$H58*12)*Q58,2),(Register!$F58-Register!$G58-SUM($S58:AC58))))))</f>
        <v/>
      </c>
      <c r="AE58" s="19">
        <f>SUM(S58:AD58)</f>
        <v/>
      </c>
    </row>
    <row r="59">
      <c r="A59" s="6">
        <f>IF(Register!$A59="","",Register!$A59)</f>
        <v/>
      </c>
      <c r="B59" s="6">
        <f>IF($A59="","",Register!$I59)</f>
        <v/>
      </c>
      <c r="C59" s="22">
        <f>IF($A59="","",YEAR(Register!$E59)*12+MONTH(Register!$E59))</f>
        <v/>
      </c>
      <c r="D59" s="22">
        <f>IF($A59="","",IF(Register!$K59="",E59,MIN(E59,YEAR(Register!$K59)*12+MONTH(Register!$K59))))</f>
        <v/>
      </c>
      <c r="E59" s="22">
        <f>IF($A59="","",C59+ROUND(Register!$H59*12,0))</f>
        <v/>
      </c>
      <c r="F59" s="22">
        <f>IF($A59="",0,MAX(0,MIN($D59,F$5+12)-MAX($C59,F$5)))</f>
        <v/>
      </c>
      <c r="G59" s="22">
        <f>IF($A59="",0,MAX(0,MIN($D59,G$5+12)-MAX($C59,G$5)))</f>
        <v/>
      </c>
      <c r="H59" s="22">
        <f>IF($A59="",0,MAX(0,MIN($D59,H$5+12)-MAX($C59,H$5)))</f>
        <v/>
      </c>
      <c r="I59" s="22">
        <f>IF($A59="",0,MAX(0,MIN($D59,I$5+12)-MAX($C59,I$5)))</f>
        <v/>
      </c>
      <c r="J59" s="22">
        <f>IF($A59="",0,MAX(0,MIN($D59,J$5+12)-MAX($C59,J$5)))</f>
        <v/>
      </c>
      <c r="K59" s="22">
        <f>IF($A59="",0,MAX(0,MIN($D59,K$5+12)-MAX($C59,K$5)))</f>
        <v/>
      </c>
      <c r="L59" s="22">
        <f>IF($A59="",0,MAX(0,MIN($D59,L$5+12)-MAX($C59,L$5)))</f>
        <v/>
      </c>
      <c r="M59" s="22">
        <f>IF($A59="",0,MAX(0,MIN($D59,M$5+12)-MAX($C59,M$5)))</f>
        <v/>
      </c>
      <c r="N59" s="22">
        <f>IF($A59="",0,MAX(0,MIN($D59,N$5+12)-MAX($C59,N$5)))</f>
        <v/>
      </c>
      <c r="O59" s="22">
        <f>IF($A59="",0,MAX(0,MIN($D59,O$5+12)-MAX($C59,O$5)))</f>
        <v/>
      </c>
      <c r="P59" s="22">
        <f>IF($A59="",0,MAX(0,MIN($D59,P$5+12)-MAX($C59,P$5)))</f>
        <v/>
      </c>
      <c r="Q59" s="22">
        <f>IF($A59="",0,MAX(0,MIN($D59,Q$5+12)-MAX($C59,Q$5)))</f>
        <v/>
      </c>
      <c r="S59" s="19">
        <f>IF(OR($A59="",F59=0),0,IF(AND($E59&lt;=F$5+12,$D59=$E59),(Register!$F59-Register!$G59-0),IF($B59="RB",MIN(ROUND((Register!$F59-0)*Register!$J59*F59/12,2),(Register!$F59-Register!$G59-0)),MIN(ROUND((Register!$F59-Register!$G59)/(Register!$H59*12)*F59,2),(Register!$F59-Register!$G59-0)))))</f>
        <v/>
      </c>
      <c r="T59" s="19">
        <f>IF(OR($A59="",G59=0),0,IF(AND($E59&lt;=G$5+12,$D59=$E59),(Register!$F59-Register!$G59-SUM($S59:S59)),IF($B59="RB",MIN(ROUND((Register!$F59-SUM($S59:S59))*Register!$J59*G59/12,2),(Register!$F59-Register!$G59-SUM($S59:S59))),MIN(ROUND((Register!$F59-Register!$G59)/(Register!$H59*12)*G59,2),(Register!$F59-Register!$G59-SUM($S59:S59))))))</f>
        <v/>
      </c>
      <c r="U59" s="19">
        <f>IF(OR($A59="",H59=0),0,IF(AND($E59&lt;=H$5+12,$D59=$E59),(Register!$F59-Register!$G59-SUM($S59:T59)),IF($B59="RB",MIN(ROUND((Register!$F59-SUM($S59:T59))*Register!$J59*H59/12,2),(Register!$F59-Register!$G59-SUM($S59:T59))),MIN(ROUND((Register!$F59-Register!$G59)/(Register!$H59*12)*H59,2),(Register!$F59-Register!$G59-SUM($S59:T59))))))</f>
        <v/>
      </c>
      <c r="V59" s="19">
        <f>IF(OR($A59="",I59=0),0,IF(AND($E59&lt;=I$5+12,$D59=$E59),(Register!$F59-Register!$G59-SUM($S59:U59)),IF($B59="RB",MIN(ROUND((Register!$F59-SUM($S59:U59))*Register!$J59*I59/12,2),(Register!$F59-Register!$G59-SUM($S59:U59))),MIN(ROUND((Register!$F59-Register!$G59)/(Register!$H59*12)*I59,2),(Register!$F59-Register!$G59-SUM($S59:U59))))))</f>
        <v/>
      </c>
      <c r="W59" s="19">
        <f>IF(OR($A59="",J59=0),0,IF(AND($E59&lt;=J$5+12,$D59=$E59),(Register!$F59-Register!$G59-SUM($S59:V59)),IF($B59="RB",MIN(ROUND((Register!$F59-SUM($S59:V59))*Register!$J59*J59/12,2),(Register!$F59-Register!$G59-SUM($S59:V59))),MIN(ROUND((Register!$F59-Register!$G59)/(Register!$H59*12)*J59,2),(Register!$F59-Register!$G59-SUM($S59:V59))))))</f>
        <v/>
      </c>
      <c r="X59" s="19">
        <f>IF(OR($A59="",K59=0),0,IF(AND($E59&lt;=K$5+12,$D59=$E59),(Register!$F59-Register!$G59-SUM($S59:W59)),IF($B59="RB",MIN(ROUND((Register!$F59-SUM($S59:W59))*Register!$J59*K59/12,2),(Register!$F59-Register!$G59-SUM($S59:W59))),MIN(ROUND((Register!$F59-Register!$G59)/(Register!$H59*12)*K59,2),(Register!$F59-Register!$G59-SUM($S59:W59))))))</f>
        <v/>
      </c>
      <c r="Y59" s="19">
        <f>IF(OR($A59="",L59=0),0,IF(AND($E59&lt;=L$5+12,$D59=$E59),(Register!$F59-Register!$G59-SUM($S59:X59)),IF($B59="RB",MIN(ROUND((Register!$F59-SUM($S59:X59))*Register!$J59*L59/12,2),(Register!$F59-Register!$G59-SUM($S59:X59))),MIN(ROUND((Register!$F59-Register!$G59)/(Register!$H59*12)*L59,2),(Register!$F59-Register!$G59-SUM($S59:X59))))))</f>
        <v/>
      </c>
      <c r="Z59" s="19">
        <f>IF(OR($A59="",M59=0),0,IF(AND($E59&lt;=M$5+12,$D59=$E59),(Register!$F59-Register!$G59-SUM($S59:Y59)),IF($B59="RB",MIN(ROUND((Register!$F59-SUM($S59:Y59))*Register!$J59*M59/12,2),(Register!$F59-Register!$G59-SUM($S59:Y59))),MIN(ROUND((Register!$F59-Register!$G59)/(Register!$H59*12)*M59,2),(Register!$F59-Register!$G59-SUM($S59:Y59))))))</f>
        <v/>
      </c>
      <c r="AA59" s="19">
        <f>IF(OR($A59="",N59=0),0,IF(AND($E59&lt;=N$5+12,$D59=$E59),(Register!$F59-Register!$G59-SUM($S59:Z59)),IF($B59="RB",MIN(ROUND((Register!$F59-SUM($S59:Z59))*Register!$J59*N59/12,2),(Register!$F59-Register!$G59-SUM($S59:Z59))),MIN(ROUND((Register!$F59-Register!$G59)/(Register!$H59*12)*N59,2),(Register!$F59-Register!$G59-SUM($S59:Z59))))))</f>
        <v/>
      </c>
      <c r="AB59" s="19">
        <f>IF(OR($A59="",O59=0),0,IF(AND($E59&lt;=O$5+12,$D59=$E59),(Register!$F59-Register!$G59-SUM($S59:AA59)),IF($B59="RB",MIN(ROUND((Register!$F59-SUM($S59:AA59))*Register!$J59*O59/12,2),(Register!$F59-Register!$G59-SUM($S59:AA59))),MIN(ROUND((Register!$F59-Register!$G59)/(Register!$H59*12)*O59,2),(Register!$F59-Register!$G59-SUM($S59:AA59))))))</f>
        <v/>
      </c>
      <c r="AC59" s="19">
        <f>IF(OR($A59="",P59=0),0,IF(AND($E59&lt;=P$5+12,$D59=$E59),(Register!$F59-Register!$G59-SUM($S59:AB59)),IF($B59="RB",MIN(ROUND((Register!$F59-SUM($S59:AB59))*Register!$J59*P59/12,2),(Register!$F59-Register!$G59-SUM($S59:AB59))),MIN(ROUND((Register!$F59-Register!$G59)/(Register!$H59*12)*P59,2),(Register!$F59-Register!$G59-SUM($S59:AB59))))))</f>
        <v/>
      </c>
      <c r="AD59" s="19">
        <f>IF(OR($A59="",Q59=0),0,IF(AND($E59&lt;=Q$5+12,$D59=$E59),(Register!$F59-Register!$G59-SUM($S59:AC59)),IF($B59="RB",MIN(ROUND((Register!$F59-SUM($S59:AC59))*Register!$J59*Q59/12,2),(Register!$F59-Register!$G59-SUM($S59:AC59))),MIN(ROUND((Register!$F59-Register!$G59)/(Register!$H59*12)*Q59,2),(Register!$F59-Register!$G59-SUM($S59:AC59))))))</f>
        <v/>
      </c>
      <c r="AE59" s="19">
        <f>SUM(S59:AD59)</f>
        <v/>
      </c>
    </row>
    <row r="60">
      <c r="A60" s="6">
        <f>IF(Register!$A60="","",Register!$A60)</f>
        <v/>
      </c>
      <c r="B60" s="6">
        <f>IF($A60="","",Register!$I60)</f>
        <v/>
      </c>
      <c r="C60" s="22">
        <f>IF($A60="","",YEAR(Register!$E60)*12+MONTH(Register!$E60))</f>
        <v/>
      </c>
      <c r="D60" s="22">
        <f>IF($A60="","",IF(Register!$K60="",E60,MIN(E60,YEAR(Register!$K60)*12+MONTH(Register!$K60))))</f>
        <v/>
      </c>
      <c r="E60" s="22">
        <f>IF($A60="","",C60+ROUND(Register!$H60*12,0))</f>
        <v/>
      </c>
      <c r="F60" s="22">
        <f>IF($A60="",0,MAX(0,MIN($D60,F$5+12)-MAX($C60,F$5)))</f>
        <v/>
      </c>
      <c r="G60" s="22">
        <f>IF($A60="",0,MAX(0,MIN($D60,G$5+12)-MAX($C60,G$5)))</f>
        <v/>
      </c>
      <c r="H60" s="22">
        <f>IF($A60="",0,MAX(0,MIN($D60,H$5+12)-MAX($C60,H$5)))</f>
        <v/>
      </c>
      <c r="I60" s="22">
        <f>IF($A60="",0,MAX(0,MIN($D60,I$5+12)-MAX($C60,I$5)))</f>
        <v/>
      </c>
      <c r="J60" s="22">
        <f>IF($A60="",0,MAX(0,MIN($D60,J$5+12)-MAX($C60,J$5)))</f>
        <v/>
      </c>
      <c r="K60" s="22">
        <f>IF($A60="",0,MAX(0,MIN($D60,K$5+12)-MAX($C60,K$5)))</f>
        <v/>
      </c>
      <c r="L60" s="22">
        <f>IF($A60="",0,MAX(0,MIN($D60,L$5+12)-MAX($C60,L$5)))</f>
        <v/>
      </c>
      <c r="M60" s="22">
        <f>IF($A60="",0,MAX(0,MIN($D60,M$5+12)-MAX($C60,M$5)))</f>
        <v/>
      </c>
      <c r="N60" s="22">
        <f>IF($A60="",0,MAX(0,MIN($D60,N$5+12)-MAX($C60,N$5)))</f>
        <v/>
      </c>
      <c r="O60" s="22">
        <f>IF($A60="",0,MAX(0,MIN($D60,O$5+12)-MAX($C60,O$5)))</f>
        <v/>
      </c>
      <c r="P60" s="22">
        <f>IF($A60="",0,MAX(0,MIN($D60,P$5+12)-MAX($C60,P$5)))</f>
        <v/>
      </c>
      <c r="Q60" s="22">
        <f>IF($A60="",0,MAX(0,MIN($D60,Q$5+12)-MAX($C60,Q$5)))</f>
        <v/>
      </c>
      <c r="S60" s="19">
        <f>IF(OR($A60="",F60=0),0,IF(AND($E60&lt;=F$5+12,$D60=$E60),(Register!$F60-Register!$G60-0),IF($B60="RB",MIN(ROUND((Register!$F60-0)*Register!$J60*F60/12,2),(Register!$F60-Register!$G60-0)),MIN(ROUND((Register!$F60-Register!$G60)/(Register!$H60*12)*F60,2),(Register!$F60-Register!$G60-0)))))</f>
        <v/>
      </c>
      <c r="T60" s="19">
        <f>IF(OR($A60="",G60=0),0,IF(AND($E60&lt;=G$5+12,$D60=$E60),(Register!$F60-Register!$G60-SUM($S60:S60)),IF($B60="RB",MIN(ROUND((Register!$F60-SUM($S60:S60))*Register!$J60*G60/12,2),(Register!$F60-Register!$G60-SUM($S60:S60))),MIN(ROUND((Register!$F60-Register!$G60)/(Register!$H60*12)*G60,2),(Register!$F60-Register!$G60-SUM($S60:S60))))))</f>
        <v/>
      </c>
      <c r="U60" s="19">
        <f>IF(OR($A60="",H60=0),0,IF(AND($E60&lt;=H$5+12,$D60=$E60),(Register!$F60-Register!$G60-SUM($S60:T60)),IF($B60="RB",MIN(ROUND((Register!$F60-SUM($S60:T60))*Register!$J60*H60/12,2),(Register!$F60-Register!$G60-SUM($S60:T60))),MIN(ROUND((Register!$F60-Register!$G60)/(Register!$H60*12)*H60,2),(Register!$F60-Register!$G60-SUM($S60:T60))))))</f>
        <v/>
      </c>
      <c r="V60" s="19">
        <f>IF(OR($A60="",I60=0),0,IF(AND($E60&lt;=I$5+12,$D60=$E60),(Register!$F60-Register!$G60-SUM($S60:U60)),IF($B60="RB",MIN(ROUND((Register!$F60-SUM($S60:U60))*Register!$J60*I60/12,2),(Register!$F60-Register!$G60-SUM($S60:U60))),MIN(ROUND((Register!$F60-Register!$G60)/(Register!$H60*12)*I60,2),(Register!$F60-Register!$G60-SUM($S60:U60))))))</f>
        <v/>
      </c>
      <c r="W60" s="19">
        <f>IF(OR($A60="",J60=0),0,IF(AND($E60&lt;=J$5+12,$D60=$E60),(Register!$F60-Register!$G60-SUM($S60:V60)),IF($B60="RB",MIN(ROUND((Register!$F60-SUM($S60:V60))*Register!$J60*J60/12,2),(Register!$F60-Register!$G60-SUM($S60:V60))),MIN(ROUND((Register!$F60-Register!$G60)/(Register!$H60*12)*J60,2),(Register!$F60-Register!$G60-SUM($S60:V60))))))</f>
        <v/>
      </c>
      <c r="X60" s="19">
        <f>IF(OR($A60="",K60=0),0,IF(AND($E60&lt;=K$5+12,$D60=$E60),(Register!$F60-Register!$G60-SUM($S60:W60)),IF($B60="RB",MIN(ROUND((Register!$F60-SUM($S60:W60))*Register!$J60*K60/12,2),(Register!$F60-Register!$G60-SUM($S60:W60))),MIN(ROUND((Register!$F60-Register!$G60)/(Register!$H60*12)*K60,2),(Register!$F60-Register!$G60-SUM($S60:W60))))))</f>
        <v/>
      </c>
      <c r="Y60" s="19">
        <f>IF(OR($A60="",L60=0),0,IF(AND($E60&lt;=L$5+12,$D60=$E60),(Register!$F60-Register!$G60-SUM($S60:X60)),IF($B60="RB",MIN(ROUND((Register!$F60-SUM($S60:X60))*Register!$J60*L60/12,2),(Register!$F60-Register!$G60-SUM($S60:X60))),MIN(ROUND((Register!$F60-Register!$G60)/(Register!$H60*12)*L60,2),(Register!$F60-Register!$G60-SUM($S60:X60))))))</f>
        <v/>
      </c>
      <c r="Z60" s="19">
        <f>IF(OR($A60="",M60=0),0,IF(AND($E60&lt;=M$5+12,$D60=$E60),(Register!$F60-Register!$G60-SUM($S60:Y60)),IF($B60="RB",MIN(ROUND((Register!$F60-SUM($S60:Y60))*Register!$J60*M60/12,2),(Register!$F60-Register!$G60-SUM($S60:Y60))),MIN(ROUND((Register!$F60-Register!$G60)/(Register!$H60*12)*M60,2),(Register!$F60-Register!$G60-SUM($S60:Y60))))))</f>
        <v/>
      </c>
      <c r="AA60" s="19">
        <f>IF(OR($A60="",N60=0),0,IF(AND($E60&lt;=N$5+12,$D60=$E60),(Register!$F60-Register!$G60-SUM($S60:Z60)),IF($B60="RB",MIN(ROUND((Register!$F60-SUM($S60:Z60))*Register!$J60*N60/12,2),(Register!$F60-Register!$G60-SUM($S60:Z60))),MIN(ROUND((Register!$F60-Register!$G60)/(Register!$H60*12)*N60,2),(Register!$F60-Register!$G60-SUM($S60:Z60))))))</f>
        <v/>
      </c>
      <c r="AB60" s="19">
        <f>IF(OR($A60="",O60=0),0,IF(AND($E60&lt;=O$5+12,$D60=$E60),(Register!$F60-Register!$G60-SUM($S60:AA60)),IF($B60="RB",MIN(ROUND((Register!$F60-SUM($S60:AA60))*Register!$J60*O60/12,2),(Register!$F60-Register!$G60-SUM($S60:AA60))),MIN(ROUND((Register!$F60-Register!$G60)/(Register!$H60*12)*O60,2),(Register!$F60-Register!$G60-SUM($S60:AA60))))))</f>
        <v/>
      </c>
      <c r="AC60" s="19">
        <f>IF(OR($A60="",P60=0),0,IF(AND($E60&lt;=P$5+12,$D60=$E60),(Register!$F60-Register!$G60-SUM($S60:AB60)),IF($B60="RB",MIN(ROUND((Register!$F60-SUM($S60:AB60))*Register!$J60*P60/12,2),(Register!$F60-Register!$G60-SUM($S60:AB60))),MIN(ROUND((Register!$F60-Register!$G60)/(Register!$H60*12)*P60,2),(Register!$F60-Register!$G60-SUM($S60:AB60))))))</f>
        <v/>
      </c>
      <c r="AD60" s="19">
        <f>IF(OR($A60="",Q60=0),0,IF(AND($E60&lt;=Q$5+12,$D60=$E60),(Register!$F60-Register!$G60-SUM($S60:AC60)),IF($B60="RB",MIN(ROUND((Register!$F60-SUM($S60:AC60))*Register!$J60*Q60/12,2),(Register!$F60-Register!$G60-SUM($S60:AC60))),MIN(ROUND((Register!$F60-Register!$G60)/(Register!$H60*12)*Q60,2),(Register!$F60-Register!$G60-SUM($S60:AC60))))))</f>
        <v/>
      </c>
      <c r="AE60" s="19">
        <f>SUM(S60:AD60)</f>
        <v/>
      </c>
    </row>
    <row r="61">
      <c r="A61" s="6">
        <f>IF(Register!$A61="","",Register!$A61)</f>
        <v/>
      </c>
      <c r="B61" s="6">
        <f>IF($A61="","",Register!$I61)</f>
        <v/>
      </c>
      <c r="C61" s="22">
        <f>IF($A61="","",YEAR(Register!$E61)*12+MONTH(Register!$E61))</f>
        <v/>
      </c>
      <c r="D61" s="22">
        <f>IF($A61="","",IF(Register!$K61="",E61,MIN(E61,YEAR(Register!$K61)*12+MONTH(Register!$K61))))</f>
        <v/>
      </c>
      <c r="E61" s="22">
        <f>IF($A61="","",C61+ROUND(Register!$H61*12,0))</f>
        <v/>
      </c>
      <c r="F61" s="22">
        <f>IF($A61="",0,MAX(0,MIN($D61,F$5+12)-MAX($C61,F$5)))</f>
        <v/>
      </c>
      <c r="G61" s="22">
        <f>IF($A61="",0,MAX(0,MIN($D61,G$5+12)-MAX($C61,G$5)))</f>
        <v/>
      </c>
      <c r="H61" s="22">
        <f>IF($A61="",0,MAX(0,MIN($D61,H$5+12)-MAX($C61,H$5)))</f>
        <v/>
      </c>
      <c r="I61" s="22">
        <f>IF($A61="",0,MAX(0,MIN($D61,I$5+12)-MAX($C61,I$5)))</f>
        <v/>
      </c>
      <c r="J61" s="22">
        <f>IF($A61="",0,MAX(0,MIN($D61,J$5+12)-MAX($C61,J$5)))</f>
        <v/>
      </c>
      <c r="K61" s="22">
        <f>IF($A61="",0,MAX(0,MIN($D61,K$5+12)-MAX($C61,K$5)))</f>
        <v/>
      </c>
      <c r="L61" s="22">
        <f>IF($A61="",0,MAX(0,MIN($D61,L$5+12)-MAX($C61,L$5)))</f>
        <v/>
      </c>
      <c r="M61" s="22">
        <f>IF($A61="",0,MAX(0,MIN($D61,M$5+12)-MAX($C61,M$5)))</f>
        <v/>
      </c>
      <c r="N61" s="22">
        <f>IF($A61="",0,MAX(0,MIN($D61,N$5+12)-MAX($C61,N$5)))</f>
        <v/>
      </c>
      <c r="O61" s="22">
        <f>IF($A61="",0,MAX(0,MIN($D61,O$5+12)-MAX($C61,O$5)))</f>
        <v/>
      </c>
      <c r="P61" s="22">
        <f>IF($A61="",0,MAX(0,MIN($D61,P$5+12)-MAX($C61,P$5)))</f>
        <v/>
      </c>
      <c r="Q61" s="22">
        <f>IF($A61="",0,MAX(0,MIN($D61,Q$5+12)-MAX($C61,Q$5)))</f>
        <v/>
      </c>
      <c r="S61" s="19">
        <f>IF(OR($A61="",F61=0),0,IF(AND($E61&lt;=F$5+12,$D61=$E61),(Register!$F61-Register!$G61-0),IF($B61="RB",MIN(ROUND((Register!$F61-0)*Register!$J61*F61/12,2),(Register!$F61-Register!$G61-0)),MIN(ROUND((Register!$F61-Register!$G61)/(Register!$H61*12)*F61,2),(Register!$F61-Register!$G61-0)))))</f>
        <v/>
      </c>
      <c r="T61" s="19">
        <f>IF(OR($A61="",G61=0),0,IF(AND($E61&lt;=G$5+12,$D61=$E61),(Register!$F61-Register!$G61-SUM($S61:S61)),IF($B61="RB",MIN(ROUND((Register!$F61-SUM($S61:S61))*Register!$J61*G61/12,2),(Register!$F61-Register!$G61-SUM($S61:S61))),MIN(ROUND((Register!$F61-Register!$G61)/(Register!$H61*12)*G61,2),(Register!$F61-Register!$G61-SUM($S61:S61))))))</f>
        <v/>
      </c>
      <c r="U61" s="19">
        <f>IF(OR($A61="",H61=0),0,IF(AND($E61&lt;=H$5+12,$D61=$E61),(Register!$F61-Register!$G61-SUM($S61:T61)),IF($B61="RB",MIN(ROUND((Register!$F61-SUM($S61:T61))*Register!$J61*H61/12,2),(Register!$F61-Register!$G61-SUM($S61:T61))),MIN(ROUND((Register!$F61-Register!$G61)/(Register!$H61*12)*H61,2),(Register!$F61-Register!$G61-SUM($S61:T61))))))</f>
        <v/>
      </c>
      <c r="V61" s="19">
        <f>IF(OR($A61="",I61=0),0,IF(AND($E61&lt;=I$5+12,$D61=$E61),(Register!$F61-Register!$G61-SUM($S61:U61)),IF($B61="RB",MIN(ROUND((Register!$F61-SUM($S61:U61))*Register!$J61*I61/12,2),(Register!$F61-Register!$G61-SUM($S61:U61))),MIN(ROUND((Register!$F61-Register!$G61)/(Register!$H61*12)*I61,2),(Register!$F61-Register!$G61-SUM($S61:U61))))))</f>
        <v/>
      </c>
      <c r="W61" s="19">
        <f>IF(OR($A61="",J61=0),0,IF(AND($E61&lt;=J$5+12,$D61=$E61),(Register!$F61-Register!$G61-SUM($S61:V61)),IF($B61="RB",MIN(ROUND((Register!$F61-SUM($S61:V61))*Register!$J61*J61/12,2),(Register!$F61-Register!$G61-SUM($S61:V61))),MIN(ROUND((Register!$F61-Register!$G61)/(Register!$H61*12)*J61,2),(Register!$F61-Register!$G61-SUM($S61:V61))))))</f>
        <v/>
      </c>
      <c r="X61" s="19">
        <f>IF(OR($A61="",K61=0),0,IF(AND($E61&lt;=K$5+12,$D61=$E61),(Register!$F61-Register!$G61-SUM($S61:W61)),IF($B61="RB",MIN(ROUND((Register!$F61-SUM($S61:W61))*Register!$J61*K61/12,2),(Register!$F61-Register!$G61-SUM($S61:W61))),MIN(ROUND((Register!$F61-Register!$G61)/(Register!$H61*12)*K61,2),(Register!$F61-Register!$G61-SUM($S61:W61))))))</f>
        <v/>
      </c>
      <c r="Y61" s="19">
        <f>IF(OR($A61="",L61=0),0,IF(AND($E61&lt;=L$5+12,$D61=$E61),(Register!$F61-Register!$G61-SUM($S61:X61)),IF($B61="RB",MIN(ROUND((Register!$F61-SUM($S61:X61))*Register!$J61*L61/12,2),(Register!$F61-Register!$G61-SUM($S61:X61))),MIN(ROUND((Register!$F61-Register!$G61)/(Register!$H61*12)*L61,2),(Register!$F61-Register!$G61-SUM($S61:X61))))))</f>
        <v/>
      </c>
      <c r="Z61" s="19">
        <f>IF(OR($A61="",M61=0),0,IF(AND($E61&lt;=M$5+12,$D61=$E61),(Register!$F61-Register!$G61-SUM($S61:Y61)),IF($B61="RB",MIN(ROUND((Register!$F61-SUM($S61:Y61))*Register!$J61*M61/12,2),(Register!$F61-Register!$G61-SUM($S61:Y61))),MIN(ROUND((Register!$F61-Register!$G61)/(Register!$H61*12)*M61,2),(Register!$F61-Register!$G61-SUM($S61:Y61))))))</f>
        <v/>
      </c>
      <c r="AA61" s="19">
        <f>IF(OR($A61="",N61=0),0,IF(AND($E61&lt;=N$5+12,$D61=$E61),(Register!$F61-Register!$G61-SUM($S61:Z61)),IF($B61="RB",MIN(ROUND((Register!$F61-SUM($S61:Z61))*Register!$J61*N61/12,2),(Register!$F61-Register!$G61-SUM($S61:Z61))),MIN(ROUND((Register!$F61-Register!$G61)/(Register!$H61*12)*N61,2),(Register!$F61-Register!$G61-SUM($S61:Z61))))))</f>
        <v/>
      </c>
      <c r="AB61" s="19">
        <f>IF(OR($A61="",O61=0),0,IF(AND($E61&lt;=O$5+12,$D61=$E61),(Register!$F61-Register!$G61-SUM($S61:AA61)),IF($B61="RB",MIN(ROUND((Register!$F61-SUM($S61:AA61))*Register!$J61*O61/12,2),(Register!$F61-Register!$G61-SUM($S61:AA61))),MIN(ROUND((Register!$F61-Register!$G61)/(Register!$H61*12)*O61,2),(Register!$F61-Register!$G61-SUM($S61:AA61))))))</f>
        <v/>
      </c>
      <c r="AC61" s="19">
        <f>IF(OR($A61="",P61=0),0,IF(AND($E61&lt;=P$5+12,$D61=$E61),(Register!$F61-Register!$G61-SUM($S61:AB61)),IF($B61="RB",MIN(ROUND((Register!$F61-SUM($S61:AB61))*Register!$J61*P61/12,2),(Register!$F61-Register!$G61-SUM($S61:AB61))),MIN(ROUND((Register!$F61-Register!$G61)/(Register!$H61*12)*P61,2),(Register!$F61-Register!$G61-SUM($S61:AB61))))))</f>
        <v/>
      </c>
      <c r="AD61" s="19">
        <f>IF(OR($A61="",Q61=0),0,IF(AND($E61&lt;=Q$5+12,$D61=$E61),(Register!$F61-Register!$G61-SUM($S61:AC61)),IF($B61="RB",MIN(ROUND((Register!$F61-SUM($S61:AC61))*Register!$J61*Q61/12,2),(Register!$F61-Register!$G61-SUM($S61:AC61))),MIN(ROUND((Register!$F61-Register!$G61)/(Register!$H61*12)*Q61,2),(Register!$F61-Register!$G61-SUM($S61:AC61))))))</f>
        <v/>
      </c>
      <c r="AE61" s="19">
        <f>SUM(S61:AD61)</f>
        <v/>
      </c>
    </row>
    <row r="62">
      <c r="A62" s="6">
        <f>IF(Register!$A62="","",Register!$A62)</f>
        <v/>
      </c>
      <c r="B62" s="6">
        <f>IF($A62="","",Register!$I62)</f>
        <v/>
      </c>
      <c r="C62" s="22">
        <f>IF($A62="","",YEAR(Register!$E62)*12+MONTH(Register!$E62))</f>
        <v/>
      </c>
      <c r="D62" s="22">
        <f>IF($A62="","",IF(Register!$K62="",E62,MIN(E62,YEAR(Register!$K62)*12+MONTH(Register!$K62))))</f>
        <v/>
      </c>
      <c r="E62" s="22">
        <f>IF($A62="","",C62+ROUND(Register!$H62*12,0))</f>
        <v/>
      </c>
      <c r="F62" s="22">
        <f>IF($A62="",0,MAX(0,MIN($D62,F$5+12)-MAX($C62,F$5)))</f>
        <v/>
      </c>
      <c r="G62" s="22">
        <f>IF($A62="",0,MAX(0,MIN($D62,G$5+12)-MAX($C62,G$5)))</f>
        <v/>
      </c>
      <c r="H62" s="22">
        <f>IF($A62="",0,MAX(0,MIN($D62,H$5+12)-MAX($C62,H$5)))</f>
        <v/>
      </c>
      <c r="I62" s="22">
        <f>IF($A62="",0,MAX(0,MIN($D62,I$5+12)-MAX($C62,I$5)))</f>
        <v/>
      </c>
      <c r="J62" s="22">
        <f>IF($A62="",0,MAX(0,MIN($D62,J$5+12)-MAX($C62,J$5)))</f>
        <v/>
      </c>
      <c r="K62" s="22">
        <f>IF($A62="",0,MAX(0,MIN($D62,K$5+12)-MAX($C62,K$5)))</f>
        <v/>
      </c>
      <c r="L62" s="22">
        <f>IF($A62="",0,MAX(0,MIN($D62,L$5+12)-MAX($C62,L$5)))</f>
        <v/>
      </c>
      <c r="M62" s="22">
        <f>IF($A62="",0,MAX(0,MIN($D62,M$5+12)-MAX($C62,M$5)))</f>
        <v/>
      </c>
      <c r="N62" s="22">
        <f>IF($A62="",0,MAX(0,MIN($D62,N$5+12)-MAX($C62,N$5)))</f>
        <v/>
      </c>
      <c r="O62" s="22">
        <f>IF($A62="",0,MAX(0,MIN($D62,O$5+12)-MAX($C62,O$5)))</f>
        <v/>
      </c>
      <c r="P62" s="22">
        <f>IF($A62="",0,MAX(0,MIN($D62,P$5+12)-MAX($C62,P$5)))</f>
        <v/>
      </c>
      <c r="Q62" s="22">
        <f>IF($A62="",0,MAX(0,MIN($D62,Q$5+12)-MAX($C62,Q$5)))</f>
        <v/>
      </c>
      <c r="S62" s="19">
        <f>IF(OR($A62="",F62=0),0,IF(AND($E62&lt;=F$5+12,$D62=$E62),(Register!$F62-Register!$G62-0),IF($B62="RB",MIN(ROUND((Register!$F62-0)*Register!$J62*F62/12,2),(Register!$F62-Register!$G62-0)),MIN(ROUND((Register!$F62-Register!$G62)/(Register!$H62*12)*F62,2),(Register!$F62-Register!$G62-0)))))</f>
        <v/>
      </c>
      <c r="T62" s="19">
        <f>IF(OR($A62="",G62=0),0,IF(AND($E62&lt;=G$5+12,$D62=$E62),(Register!$F62-Register!$G62-SUM($S62:S62)),IF($B62="RB",MIN(ROUND((Register!$F62-SUM($S62:S62))*Register!$J62*G62/12,2),(Register!$F62-Register!$G62-SUM($S62:S62))),MIN(ROUND((Register!$F62-Register!$G62)/(Register!$H62*12)*G62,2),(Register!$F62-Register!$G62-SUM($S62:S62))))))</f>
        <v/>
      </c>
      <c r="U62" s="19">
        <f>IF(OR($A62="",H62=0),0,IF(AND($E62&lt;=H$5+12,$D62=$E62),(Register!$F62-Register!$G62-SUM($S62:T62)),IF($B62="RB",MIN(ROUND((Register!$F62-SUM($S62:T62))*Register!$J62*H62/12,2),(Register!$F62-Register!$G62-SUM($S62:T62))),MIN(ROUND((Register!$F62-Register!$G62)/(Register!$H62*12)*H62,2),(Register!$F62-Register!$G62-SUM($S62:T62))))))</f>
        <v/>
      </c>
      <c r="V62" s="19">
        <f>IF(OR($A62="",I62=0),0,IF(AND($E62&lt;=I$5+12,$D62=$E62),(Register!$F62-Register!$G62-SUM($S62:U62)),IF($B62="RB",MIN(ROUND((Register!$F62-SUM($S62:U62))*Register!$J62*I62/12,2),(Register!$F62-Register!$G62-SUM($S62:U62))),MIN(ROUND((Register!$F62-Register!$G62)/(Register!$H62*12)*I62,2),(Register!$F62-Register!$G62-SUM($S62:U62))))))</f>
        <v/>
      </c>
      <c r="W62" s="19">
        <f>IF(OR($A62="",J62=0),0,IF(AND($E62&lt;=J$5+12,$D62=$E62),(Register!$F62-Register!$G62-SUM($S62:V62)),IF($B62="RB",MIN(ROUND((Register!$F62-SUM($S62:V62))*Register!$J62*J62/12,2),(Register!$F62-Register!$G62-SUM($S62:V62))),MIN(ROUND((Register!$F62-Register!$G62)/(Register!$H62*12)*J62,2),(Register!$F62-Register!$G62-SUM($S62:V62))))))</f>
        <v/>
      </c>
      <c r="X62" s="19">
        <f>IF(OR($A62="",K62=0),0,IF(AND($E62&lt;=K$5+12,$D62=$E62),(Register!$F62-Register!$G62-SUM($S62:W62)),IF($B62="RB",MIN(ROUND((Register!$F62-SUM($S62:W62))*Register!$J62*K62/12,2),(Register!$F62-Register!$G62-SUM($S62:W62))),MIN(ROUND((Register!$F62-Register!$G62)/(Register!$H62*12)*K62,2),(Register!$F62-Register!$G62-SUM($S62:W62))))))</f>
        <v/>
      </c>
      <c r="Y62" s="19">
        <f>IF(OR($A62="",L62=0),0,IF(AND($E62&lt;=L$5+12,$D62=$E62),(Register!$F62-Register!$G62-SUM($S62:X62)),IF($B62="RB",MIN(ROUND((Register!$F62-SUM($S62:X62))*Register!$J62*L62/12,2),(Register!$F62-Register!$G62-SUM($S62:X62))),MIN(ROUND((Register!$F62-Register!$G62)/(Register!$H62*12)*L62,2),(Register!$F62-Register!$G62-SUM($S62:X62))))))</f>
        <v/>
      </c>
      <c r="Z62" s="19">
        <f>IF(OR($A62="",M62=0),0,IF(AND($E62&lt;=M$5+12,$D62=$E62),(Register!$F62-Register!$G62-SUM($S62:Y62)),IF($B62="RB",MIN(ROUND((Register!$F62-SUM($S62:Y62))*Register!$J62*M62/12,2),(Register!$F62-Register!$G62-SUM($S62:Y62))),MIN(ROUND((Register!$F62-Register!$G62)/(Register!$H62*12)*M62,2),(Register!$F62-Register!$G62-SUM($S62:Y62))))))</f>
        <v/>
      </c>
      <c r="AA62" s="19">
        <f>IF(OR($A62="",N62=0),0,IF(AND($E62&lt;=N$5+12,$D62=$E62),(Register!$F62-Register!$G62-SUM($S62:Z62)),IF($B62="RB",MIN(ROUND((Register!$F62-SUM($S62:Z62))*Register!$J62*N62/12,2),(Register!$F62-Register!$G62-SUM($S62:Z62))),MIN(ROUND((Register!$F62-Register!$G62)/(Register!$H62*12)*N62,2),(Register!$F62-Register!$G62-SUM($S62:Z62))))))</f>
        <v/>
      </c>
      <c r="AB62" s="19">
        <f>IF(OR($A62="",O62=0),0,IF(AND($E62&lt;=O$5+12,$D62=$E62),(Register!$F62-Register!$G62-SUM($S62:AA62)),IF($B62="RB",MIN(ROUND((Register!$F62-SUM($S62:AA62))*Register!$J62*O62/12,2),(Register!$F62-Register!$G62-SUM($S62:AA62))),MIN(ROUND((Register!$F62-Register!$G62)/(Register!$H62*12)*O62,2),(Register!$F62-Register!$G62-SUM($S62:AA62))))))</f>
        <v/>
      </c>
      <c r="AC62" s="19">
        <f>IF(OR($A62="",P62=0),0,IF(AND($E62&lt;=P$5+12,$D62=$E62),(Register!$F62-Register!$G62-SUM($S62:AB62)),IF($B62="RB",MIN(ROUND((Register!$F62-SUM($S62:AB62))*Register!$J62*P62/12,2),(Register!$F62-Register!$G62-SUM($S62:AB62))),MIN(ROUND((Register!$F62-Register!$G62)/(Register!$H62*12)*P62,2),(Register!$F62-Register!$G62-SUM($S62:AB62))))))</f>
        <v/>
      </c>
      <c r="AD62" s="19">
        <f>IF(OR($A62="",Q62=0),0,IF(AND($E62&lt;=Q$5+12,$D62=$E62),(Register!$F62-Register!$G62-SUM($S62:AC62)),IF($B62="RB",MIN(ROUND((Register!$F62-SUM($S62:AC62))*Register!$J62*Q62/12,2),(Register!$F62-Register!$G62-SUM($S62:AC62))),MIN(ROUND((Register!$F62-Register!$G62)/(Register!$H62*12)*Q62,2),(Register!$F62-Register!$G62-SUM($S62:AC62))))))</f>
        <v/>
      </c>
      <c r="AE62" s="19">
        <f>SUM(S62:AD62)</f>
        <v/>
      </c>
    </row>
    <row r="63">
      <c r="A63" s="6">
        <f>IF(Register!$A63="","",Register!$A63)</f>
        <v/>
      </c>
      <c r="B63" s="6">
        <f>IF($A63="","",Register!$I63)</f>
        <v/>
      </c>
      <c r="C63" s="22">
        <f>IF($A63="","",YEAR(Register!$E63)*12+MONTH(Register!$E63))</f>
        <v/>
      </c>
      <c r="D63" s="22">
        <f>IF($A63="","",IF(Register!$K63="",E63,MIN(E63,YEAR(Register!$K63)*12+MONTH(Register!$K63))))</f>
        <v/>
      </c>
      <c r="E63" s="22">
        <f>IF($A63="","",C63+ROUND(Register!$H63*12,0))</f>
        <v/>
      </c>
      <c r="F63" s="22">
        <f>IF($A63="",0,MAX(0,MIN($D63,F$5+12)-MAX($C63,F$5)))</f>
        <v/>
      </c>
      <c r="G63" s="22">
        <f>IF($A63="",0,MAX(0,MIN($D63,G$5+12)-MAX($C63,G$5)))</f>
        <v/>
      </c>
      <c r="H63" s="22">
        <f>IF($A63="",0,MAX(0,MIN($D63,H$5+12)-MAX($C63,H$5)))</f>
        <v/>
      </c>
      <c r="I63" s="22">
        <f>IF($A63="",0,MAX(0,MIN($D63,I$5+12)-MAX($C63,I$5)))</f>
        <v/>
      </c>
      <c r="J63" s="22">
        <f>IF($A63="",0,MAX(0,MIN($D63,J$5+12)-MAX($C63,J$5)))</f>
        <v/>
      </c>
      <c r="K63" s="22">
        <f>IF($A63="",0,MAX(0,MIN($D63,K$5+12)-MAX($C63,K$5)))</f>
        <v/>
      </c>
      <c r="L63" s="22">
        <f>IF($A63="",0,MAX(0,MIN($D63,L$5+12)-MAX($C63,L$5)))</f>
        <v/>
      </c>
      <c r="M63" s="22">
        <f>IF($A63="",0,MAX(0,MIN($D63,M$5+12)-MAX($C63,M$5)))</f>
        <v/>
      </c>
      <c r="N63" s="22">
        <f>IF($A63="",0,MAX(0,MIN($D63,N$5+12)-MAX($C63,N$5)))</f>
        <v/>
      </c>
      <c r="O63" s="22">
        <f>IF($A63="",0,MAX(0,MIN($D63,O$5+12)-MAX($C63,O$5)))</f>
        <v/>
      </c>
      <c r="P63" s="22">
        <f>IF($A63="",0,MAX(0,MIN($D63,P$5+12)-MAX($C63,P$5)))</f>
        <v/>
      </c>
      <c r="Q63" s="22">
        <f>IF($A63="",0,MAX(0,MIN($D63,Q$5+12)-MAX($C63,Q$5)))</f>
        <v/>
      </c>
      <c r="S63" s="19">
        <f>IF(OR($A63="",F63=0),0,IF(AND($E63&lt;=F$5+12,$D63=$E63),(Register!$F63-Register!$G63-0),IF($B63="RB",MIN(ROUND((Register!$F63-0)*Register!$J63*F63/12,2),(Register!$F63-Register!$G63-0)),MIN(ROUND((Register!$F63-Register!$G63)/(Register!$H63*12)*F63,2),(Register!$F63-Register!$G63-0)))))</f>
        <v/>
      </c>
      <c r="T63" s="19">
        <f>IF(OR($A63="",G63=0),0,IF(AND($E63&lt;=G$5+12,$D63=$E63),(Register!$F63-Register!$G63-SUM($S63:S63)),IF($B63="RB",MIN(ROUND((Register!$F63-SUM($S63:S63))*Register!$J63*G63/12,2),(Register!$F63-Register!$G63-SUM($S63:S63))),MIN(ROUND((Register!$F63-Register!$G63)/(Register!$H63*12)*G63,2),(Register!$F63-Register!$G63-SUM($S63:S63))))))</f>
        <v/>
      </c>
      <c r="U63" s="19">
        <f>IF(OR($A63="",H63=0),0,IF(AND($E63&lt;=H$5+12,$D63=$E63),(Register!$F63-Register!$G63-SUM($S63:T63)),IF($B63="RB",MIN(ROUND((Register!$F63-SUM($S63:T63))*Register!$J63*H63/12,2),(Register!$F63-Register!$G63-SUM($S63:T63))),MIN(ROUND((Register!$F63-Register!$G63)/(Register!$H63*12)*H63,2),(Register!$F63-Register!$G63-SUM($S63:T63))))))</f>
        <v/>
      </c>
      <c r="V63" s="19">
        <f>IF(OR($A63="",I63=0),0,IF(AND($E63&lt;=I$5+12,$D63=$E63),(Register!$F63-Register!$G63-SUM($S63:U63)),IF($B63="RB",MIN(ROUND((Register!$F63-SUM($S63:U63))*Register!$J63*I63/12,2),(Register!$F63-Register!$G63-SUM($S63:U63))),MIN(ROUND((Register!$F63-Register!$G63)/(Register!$H63*12)*I63,2),(Register!$F63-Register!$G63-SUM($S63:U63))))))</f>
        <v/>
      </c>
      <c r="W63" s="19">
        <f>IF(OR($A63="",J63=0),0,IF(AND($E63&lt;=J$5+12,$D63=$E63),(Register!$F63-Register!$G63-SUM($S63:V63)),IF($B63="RB",MIN(ROUND((Register!$F63-SUM($S63:V63))*Register!$J63*J63/12,2),(Register!$F63-Register!$G63-SUM($S63:V63))),MIN(ROUND((Register!$F63-Register!$G63)/(Register!$H63*12)*J63,2),(Register!$F63-Register!$G63-SUM($S63:V63))))))</f>
        <v/>
      </c>
      <c r="X63" s="19">
        <f>IF(OR($A63="",K63=0),0,IF(AND($E63&lt;=K$5+12,$D63=$E63),(Register!$F63-Register!$G63-SUM($S63:W63)),IF($B63="RB",MIN(ROUND((Register!$F63-SUM($S63:W63))*Register!$J63*K63/12,2),(Register!$F63-Register!$G63-SUM($S63:W63))),MIN(ROUND((Register!$F63-Register!$G63)/(Register!$H63*12)*K63,2),(Register!$F63-Register!$G63-SUM($S63:W63))))))</f>
        <v/>
      </c>
      <c r="Y63" s="19">
        <f>IF(OR($A63="",L63=0),0,IF(AND($E63&lt;=L$5+12,$D63=$E63),(Register!$F63-Register!$G63-SUM($S63:X63)),IF($B63="RB",MIN(ROUND((Register!$F63-SUM($S63:X63))*Register!$J63*L63/12,2),(Register!$F63-Register!$G63-SUM($S63:X63))),MIN(ROUND((Register!$F63-Register!$G63)/(Register!$H63*12)*L63,2),(Register!$F63-Register!$G63-SUM($S63:X63))))))</f>
        <v/>
      </c>
      <c r="Z63" s="19">
        <f>IF(OR($A63="",M63=0),0,IF(AND($E63&lt;=M$5+12,$D63=$E63),(Register!$F63-Register!$G63-SUM($S63:Y63)),IF($B63="RB",MIN(ROUND((Register!$F63-SUM($S63:Y63))*Register!$J63*M63/12,2),(Register!$F63-Register!$G63-SUM($S63:Y63))),MIN(ROUND((Register!$F63-Register!$G63)/(Register!$H63*12)*M63,2),(Register!$F63-Register!$G63-SUM($S63:Y63))))))</f>
        <v/>
      </c>
      <c r="AA63" s="19">
        <f>IF(OR($A63="",N63=0),0,IF(AND($E63&lt;=N$5+12,$D63=$E63),(Register!$F63-Register!$G63-SUM($S63:Z63)),IF($B63="RB",MIN(ROUND((Register!$F63-SUM($S63:Z63))*Register!$J63*N63/12,2),(Register!$F63-Register!$G63-SUM($S63:Z63))),MIN(ROUND((Register!$F63-Register!$G63)/(Register!$H63*12)*N63,2),(Register!$F63-Register!$G63-SUM($S63:Z63))))))</f>
        <v/>
      </c>
      <c r="AB63" s="19">
        <f>IF(OR($A63="",O63=0),0,IF(AND($E63&lt;=O$5+12,$D63=$E63),(Register!$F63-Register!$G63-SUM($S63:AA63)),IF($B63="RB",MIN(ROUND((Register!$F63-SUM($S63:AA63))*Register!$J63*O63/12,2),(Register!$F63-Register!$G63-SUM($S63:AA63))),MIN(ROUND((Register!$F63-Register!$G63)/(Register!$H63*12)*O63,2),(Register!$F63-Register!$G63-SUM($S63:AA63))))))</f>
        <v/>
      </c>
      <c r="AC63" s="19">
        <f>IF(OR($A63="",P63=0),0,IF(AND($E63&lt;=P$5+12,$D63=$E63),(Register!$F63-Register!$G63-SUM($S63:AB63)),IF($B63="RB",MIN(ROUND((Register!$F63-SUM($S63:AB63))*Register!$J63*P63/12,2),(Register!$F63-Register!$G63-SUM($S63:AB63))),MIN(ROUND((Register!$F63-Register!$G63)/(Register!$H63*12)*P63,2),(Register!$F63-Register!$G63-SUM($S63:AB63))))))</f>
        <v/>
      </c>
      <c r="AD63" s="19">
        <f>IF(OR($A63="",Q63=0),0,IF(AND($E63&lt;=Q$5+12,$D63=$E63),(Register!$F63-Register!$G63-SUM($S63:AC63)),IF($B63="RB",MIN(ROUND((Register!$F63-SUM($S63:AC63))*Register!$J63*Q63/12,2),(Register!$F63-Register!$G63-SUM($S63:AC63))),MIN(ROUND((Register!$F63-Register!$G63)/(Register!$H63*12)*Q63,2),(Register!$F63-Register!$G63-SUM($S63:AC63))))))</f>
        <v/>
      </c>
      <c r="AE63" s="19">
        <f>SUM(S63:AD63)</f>
        <v/>
      </c>
    </row>
    <row r="64">
      <c r="A64" s="6">
        <f>IF(Register!$A64="","",Register!$A64)</f>
        <v/>
      </c>
      <c r="B64" s="6">
        <f>IF($A64="","",Register!$I64)</f>
        <v/>
      </c>
      <c r="C64" s="22">
        <f>IF($A64="","",YEAR(Register!$E64)*12+MONTH(Register!$E64))</f>
        <v/>
      </c>
      <c r="D64" s="22">
        <f>IF($A64="","",IF(Register!$K64="",E64,MIN(E64,YEAR(Register!$K64)*12+MONTH(Register!$K64))))</f>
        <v/>
      </c>
      <c r="E64" s="22">
        <f>IF($A64="","",C64+ROUND(Register!$H64*12,0))</f>
        <v/>
      </c>
      <c r="F64" s="22">
        <f>IF($A64="",0,MAX(0,MIN($D64,F$5+12)-MAX($C64,F$5)))</f>
        <v/>
      </c>
      <c r="G64" s="22">
        <f>IF($A64="",0,MAX(0,MIN($D64,G$5+12)-MAX($C64,G$5)))</f>
        <v/>
      </c>
      <c r="H64" s="22">
        <f>IF($A64="",0,MAX(0,MIN($D64,H$5+12)-MAX($C64,H$5)))</f>
        <v/>
      </c>
      <c r="I64" s="22">
        <f>IF($A64="",0,MAX(0,MIN($D64,I$5+12)-MAX($C64,I$5)))</f>
        <v/>
      </c>
      <c r="J64" s="22">
        <f>IF($A64="",0,MAX(0,MIN($D64,J$5+12)-MAX($C64,J$5)))</f>
        <v/>
      </c>
      <c r="K64" s="22">
        <f>IF($A64="",0,MAX(0,MIN($D64,K$5+12)-MAX($C64,K$5)))</f>
        <v/>
      </c>
      <c r="L64" s="22">
        <f>IF($A64="",0,MAX(0,MIN($D64,L$5+12)-MAX($C64,L$5)))</f>
        <v/>
      </c>
      <c r="M64" s="22">
        <f>IF($A64="",0,MAX(0,MIN($D64,M$5+12)-MAX($C64,M$5)))</f>
        <v/>
      </c>
      <c r="N64" s="22">
        <f>IF($A64="",0,MAX(0,MIN($D64,N$5+12)-MAX($C64,N$5)))</f>
        <v/>
      </c>
      <c r="O64" s="22">
        <f>IF($A64="",0,MAX(0,MIN($D64,O$5+12)-MAX($C64,O$5)))</f>
        <v/>
      </c>
      <c r="P64" s="22">
        <f>IF($A64="",0,MAX(0,MIN($D64,P$5+12)-MAX($C64,P$5)))</f>
        <v/>
      </c>
      <c r="Q64" s="22">
        <f>IF($A64="",0,MAX(0,MIN($D64,Q$5+12)-MAX($C64,Q$5)))</f>
        <v/>
      </c>
      <c r="S64" s="19">
        <f>IF(OR($A64="",F64=0),0,IF(AND($E64&lt;=F$5+12,$D64=$E64),(Register!$F64-Register!$G64-0),IF($B64="RB",MIN(ROUND((Register!$F64-0)*Register!$J64*F64/12,2),(Register!$F64-Register!$G64-0)),MIN(ROUND((Register!$F64-Register!$G64)/(Register!$H64*12)*F64,2),(Register!$F64-Register!$G64-0)))))</f>
        <v/>
      </c>
      <c r="T64" s="19">
        <f>IF(OR($A64="",G64=0),0,IF(AND($E64&lt;=G$5+12,$D64=$E64),(Register!$F64-Register!$G64-SUM($S64:S64)),IF($B64="RB",MIN(ROUND((Register!$F64-SUM($S64:S64))*Register!$J64*G64/12,2),(Register!$F64-Register!$G64-SUM($S64:S64))),MIN(ROUND((Register!$F64-Register!$G64)/(Register!$H64*12)*G64,2),(Register!$F64-Register!$G64-SUM($S64:S64))))))</f>
        <v/>
      </c>
      <c r="U64" s="19">
        <f>IF(OR($A64="",H64=0),0,IF(AND($E64&lt;=H$5+12,$D64=$E64),(Register!$F64-Register!$G64-SUM($S64:T64)),IF($B64="RB",MIN(ROUND((Register!$F64-SUM($S64:T64))*Register!$J64*H64/12,2),(Register!$F64-Register!$G64-SUM($S64:T64))),MIN(ROUND((Register!$F64-Register!$G64)/(Register!$H64*12)*H64,2),(Register!$F64-Register!$G64-SUM($S64:T64))))))</f>
        <v/>
      </c>
      <c r="V64" s="19">
        <f>IF(OR($A64="",I64=0),0,IF(AND($E64&lt;=I$5+12,$D64=$E64),(Register!$F64-Register!$G64-SUM($S64:U64)),IF($B64="RB",MIN(ROUND((Register!$F64-SUM($S64:U64))*Register!$J64*I64/12,2),(Register!$F64-Register!$G64-SUM($S64:U64))),MIN(ROUND((Register!$F64-Register!$G64)/(Register!$H64*12)*I64,2),(Register!$F64-Register!$G64-SUM($S64:U64))))))</f>
        <v/>
      </c>
      <c r="W64" s="19">
        <f>IF(OR($A64="",J64=0),0,IF(AND($E64&lt;=J$5+12,$D64=$E64),(Register!$F64-Register!$G64-SUM($S64:V64)),IF($B64="RB",MIN(ROUND((Register!$F64-SUM($S64:V64))*Register!$J64*J64/12,2),(Register!$F64-Register!$G64-SUM($S64:V64))),MIN(ROUND((Register!$F64-Register!$G64)/(Register!$H64*12)*J64,2),(Register!$F64-Register!$G64-SUM($S64:V64))))))</f>
        <v/>
      </c>
      <c r="X64" s="19">
        <f>IF(OR($A64="",K64=0),0,IF(AND($E64&lt;=K$5+12,$D64=$E64),(Register!$F64-Register!$G64-SUM($S64:W64)),IF($B64="RB",MIN(ROUND((Register!$F64-SUM($S64:W64))*Register!$J64*K64/12,2),(Register!$F64-Register!$G64-SUM($S64:W64))),MIN(ROUND((Register!$F64-Register!$G64)/(Register!$H64*12)*K64,2),(Register!$F64-Register!$G64-SUM($S64:W64))))))</f>
        <v/>
      </c>
      <c r="Y64" s="19">
        <f>IF(OR($A64="",L64=0),0,IF(AND($E64&lt;=L$5+12,$D64=$E64),(Register!$F64-Register!$G64-SUM($S64:X64)),IF($B64="RB",MIN(ROUND((Register!$F64-SUM($S64:X64))*Register!$J64*L64/12,2),(Register!$F64-Register!$G64-SUM($S64:X64))),MIN(ROUND((Register!$F64-Register!$G64)/(Register!$H64*12)*L64,2),(Register!$F64-Register!$G64-SUM($S64:X64))))))</f>
        <v/>
      </c>
      <c r="Z64" s="19">
        <f>IF(OR($A64="",M64=0),0,IF(AND($E64&lt;=M$5+12,$D64=$E64),(Register!$F64-Register!$G64-SUM($S64:Y64)),IF($B64="RB",MIN(ROUND((Register!$F64-SUM($S64:Y64))*Register!$J64*M64/12,2),(Register!$F64-Register!$G64-SUM($S64:Y64))),MIN(ROUND((Register!$F64-Register!$G64)/(Register!$H64*12)*M64,2),(Register!$F64-Register!$G64-SUM($S64:Y64))))))</f>
        <v/>
      </c>
      <c r="AA64" s="19">
        <f>IF(OR($A64="",N64=0),0,IF(AND($E64&lt;=N$5+12,$D64=$E64),(Register!$F64-Register!$G64-SUM($S64:Z64)),IF($B64="RB",MIN(ROUND((Register!$F64-SUM($S64:Z64))*Register!$J64*N64/12,2),(Register!$F64-Register!$G64-SUM($S64:Z64))),MIN(ROUND((Register!$F64-Register!$G64)/(Register!$H64*12)*N64,2),(Register!$F64-Register!$G64-SUM($S64:Z64))))))</f>
        <v/>
      </c>
      <c r="AB64" s="19">
        <f>IF(OR($A64="",O64=0),0,IF(AND($E64&lt;=O$5+12,$D64=$E64),(Register!$F64-Register!$G64-SUM($S64:AA64)),IF($B64="RB",MIN(ROUND((Register!$F64-SUM($S64:AA64))*Register!$J64*O64/12,2),(Register!$F64-Register!$G64-SUM($S64:AA64))),MIN(ROUND((Register!$F64-Register!$G64)/(Register!$H64*12)*O64,2),(Register!$F64-Register!$G64-SUM($S64:AA64))))))</f>
        <v/>
      </c>
      <c r="AC64" s="19">
        <f>IF(OR($A64="",P64=0),0,IF(AND($E64&lt;=P$5+12,$D64=$E64),(Register!$F64-Register!$G64-SUM($S64:AB64)),IF($B64="RB",MIN(ROUND((Register!$F64-SUM($S64:AB64))*Register!$J64*P64/12,2),(Register!$F64-Register!$G64-SUM($S64:AB64))),MIN(ROUND((Register!$F64-Register!$G64)/(Register!$H64*12)*P64,2),(Register!$F64-Register!$G64-SUM($S64:AB64))))))</f>
        <v/>
      </c>
      <c r="AD64" s="19">
        <f>IF(OR($A64="",Q64=0),0,IF(AND($E64&lt;=Q$5+12,$D64=$E64),(Register!$F64-Register!$G64-SUM($S64:AC64)),IF($B64="RB",MIN(ROUND((Register!$F64-SUM($S64:AC64))*Register!$J64*Q64/12,2),(Register!$F64-Register!$G64-SUM($S64:AC64))),MIN(ROUND((Register!$F64-Register!$G64)/(Register!$H64*12)*Q64,2),(Register!$F64-Register!$G64-SUM($S64:AC64))))))</f>
        <v/>
      </c>
      <c r="AE64" s="19">
        <f>SUM(S64:AD64)</f>
        <v/>
      </c>
    </row>
    <row r="65">
      <c r="A65" s="6">
        <f>IF(Register!$A65="","",Register!$A65)</f>
        <v/>
      </c>
      <c r="B65" s="6">
        <f>IF($A65="","",Register!$I65)</f>
        <v/>
      </c>
      <c r="C65" s="22">
        <f>IF($A65="","",YEAR(Register!$E65)*12+MONTH(Register!$E65))</f>
        <v/>
      </c>
      <c r="D65" s="22">
        <f>IF($A65="","",IF(Register!$K65="",E65,MIN(E65,YEAR(Register!$K65)*12+MONTH(Register!$K65))))</f>
        <v/>
      </c>
      <c r="E65" s="22">
        <f>IF($A65="","",C65+ROUND(Register!$H65*12,0))</f>
        <v/>
      </c>
      <c r="F65" s="22">
        <f>IF($A65="",0,MAX(0,MIN($D65,F$5+12)-MAX($C65,F$5)))</f>
        <v/>
      </c>
      <c r="G65" s="22">
        <f>IF($A65="",0,MAX(0,MIN($D65,G$5+12)-MAX($C65,G$5)))</f>
        <v/>
      </c>
      <c r="H65" s="22">
        <f>IF($A65="",0,MAX(0,MIN($D65,H$5+12)-MAX($C65,H$5)))</f>
        <v/>
      </c>
      <c r="I65" s="22">
        <f>IF($A65="",0,MAX(0,MIN($D65,I$5+12)-MAX($C65,I$5)))</f>
        <v/>
      </c>
      <c r="J65" s="22">
        <f>IF($A65="",0,MAX(0,MIN($D65,J$5+12)-MAX($C65,J$5)))</f>
        <v/>
      </c>
      <c r="K65" s="22">
        <f>IF($A65="",0,MAX(0,MIN($D65,K$5+12)-MAX($C65,K$5)))</f>
        <v/>
      </c>
      <c r="L65" s="22">
        <f>IF($A65="",0,MAX(0,MIN($D65,L$5+12)-MAX($C65,L$5)))</f>
        <v/>
      </c>
      <c r="M65" s="22">
        <f>IF($A65="",0,MAX(0,MIN($D65,M$5+12)-MAX($C65,M$5)))</f>
        <v/>
      </c>
      <c r="N65" s="22">
        <f>IF($A65="",0,MAX(0,MIN($D65,N$5+12)-MAX($C65,N$5)))</f>
        <v/>
      </c>
      <c r="O65" s="22">
        <f>IF($A65="",0,MAX(0,MIN($D65,O$5+12)-MAX($C65,O$5)))</f>
        <v/>
      </c>
      <c r="P65" s="22">
        <f>IF($A65="",0,MAX(0,MIN($D65,P$5+12)-MAX($C65,P$5)))</f>
        <v/>
      </c>
      <c r="Q65" s="22">
        <f>IF($A65="",0,MAX(0,MIN($D65,Q$5+12)-MAX($C65,Q$5)))</f>
        <v/>
      </c>
      <c r="S65" s="19">
        <f>IF(OR($A65="",F65=0),0,IF(AND($E65&lt;=F$5+12,$D65=$E65),(Register!$F65-Register!$G65-0),IF($B65="RB",MIN(ROUND((Register!$F65-0)*Register!$J65*F65/12,2),(Register!$F65-Register!$G65-0)),MIN(ROUND((Register!$F65-Register!$G65)/(Register!$H65*12)*F65,2),(Register!$F65-Register!$G65-0)))))</f>
        <v/>
      </c>
      <c r="T65" s="19">
        <f>IF(OR($A65="",G65=0),0,IF(AND($E65&lt;=G$5+12,$D65=$E65),(Register!$F65-Register!$G65-SUM($S65:S65)),IF($B65="RB",MIN(ROUND((Register!$F65-SUM($S65:S65))*Register!$J65*G65/12,2),(Register!$F65-Register!$G65-SUM($S65:S65))),MIN(ROUND((Register!$F65-Register!$G65)/(Register!$H65*12)*G65,2),(Register!$F65-Register!$G65-SUM($S65:S65))))))</f>
        <v/>
      </c>
      <c r="U65" s="19">
        <f>IF(OR($A65="",H65=0),0,IF(AND($E65&lt;=H$5+12,$D65=$E65),(Register!$F65-Register!$G65-SUM($S65:T65)),IF($B65="RB",MIN(ROUND((Register!$F65-SUM($S65:T65))*Register!$J65*H65/12,2),(Register!$F65-Register!$G65-SUM($S65:T65))),MIN(ROUND((Register!$F65-Register!$G65)/(Register!$H65*12)*H65,2),(Register!$F65-Register!$G65-SUM($S65:T65))))))</f>
        <v/>
      </c>
      <c r="V65" s="19">
        <f>IF(OR($A65="",I65=0),0,IF(AND($E65&lt;=I$5+12,$D65=$E65),(Register!$F65-Register!$G65-SUM($S65:U65)),IF($B65="RB",MIN(ROUND((Register!$F65-SUM($S65:U65))*Register!$J65*I65/12,2),(Register!$F65-Register!$G65-SUM($S65:U65))),MIN(ROUND((Register!$F65-Register!$G65)/(Register!$H65*12)*I65,2),(Register!$F65-Register!$G65-SUM($S65:U65))))))</f>
        <v/>
      </c>
      <c r="W65" s="19">
        <f>IF(OR($A65="",J65=0),0,IF(AND($E65&lt;=J$5+12,$D65=$E65),(Register!$F65-Register!$G65-SUM($S65:V65)),IF($B65="RB",MIN(ROUND((Register!$F65-SUM($S65:V65))*Register!$J65*J65/12,2),(Register!$F65-Register!$G65-SUM($S65:V65))),MIN(ROUND((Register!$F65-Register!$G65)/(Register!$H65*12)*J65,2),(Register!$F65-Register!$G65-SUM($S65:V65))))))</f>
        <v/>
      </c>
      <c r="X65" s="19">
        <f>IF(OR($A65="",K65=0),0,IF(AND($E65&lt;=K$5+12,$D65=$E65),(Register!$F65-Register!$G65-SUM($S65:W65)),IF($B65="RB",MIN(ROUND((Register!$F65-SUM($S65:W65))*Register!$J65*K65/12,2),(Register!$F65-Register!$G65-SUM($S65:W65))),MIN(ROUND((Register!$F65-Register!$G65)/(Register!$H65*12)*K65,2),(Register!$F65-Register!$G65-SUM($S65:W65))))))</f>
        <v/>
      </c>
      <c r="Y65" s="19">
        <f>IF(OR($A65="",L65=0),0,IF(AND($E65&lt;=L$5+12,$D65=$E65),(Register!$F65-Register!$G65-SUM($S65:X65)),IF($B65="RB",MIN(ROUND((Register!$F65-SUM($S65:X65))*Register!$J65*L65/12,2),(Register!$F65-Register!$G65-SUM($S65:X65))),MIN(ROUND((Register!$F65-Register!$G65)/(Register!$H65*12)*L65,2),(Register!$F65-Register!$G65-SUM($S65:X65))))))</f>
        <v/>
      </c>
      <c r="Z65" s="19">
        <f>IF(OR($A65="",M65=0),0,IF(AND($E65&lt;=M$5+12,$D65=$E65),(Register!$F65-Register!$G65-SUM($S65:Y65)),IF($B65="RB",MIN(ROUND((Register!$F65-SUM($S65:Y65))*Register!$J65*M65/12,2),(Register!$F65-Register!$G65-SUM($S65:Y65))),MIN(ROUND((Register!$F65-Register!$G65)/(Register!$H65*12)*M65,2),(Register!$F65-Register!$G65-SUM($S65:Y65))))))</f>
        <v/>
      </c>
      <c r="AA65" s="19">
        <f>IF(OR($A65="",N65=0),0,IF(AND($E65&lt;=N$5+12,$D65=$E65),(Register!$F65-Register!$G65-SUM($S65:Z65)),IF($B65="RB",MIN(ROUND((Register!$F65-SUM($S65:Z65))*Register!$J65*N65/12,2),(Register!$F65-Register!$G65-SUM($S65:Z65))),MIN(ROUND((Register!$F65-Register!$G65)/(Register!$H65*12)*N65,2),(Register!$F65-Register!$G65-SUM($S65:Z65))))))</f>
        <v/>
      </c>
      <c r="AB65" s="19">
        <f>IF(OR($A65="",O65=0),0,IF(AND($E65&lt;=O$5+12,$D65=$E65),(Register!$F65-Register!$G65-SUM($S65:AA65)),IF($B65="RB",MIN(ROUND((Register!$F65-SUM($S65:AA65))*Register!$J65*O65/12,2),(Register!$F65-Register!$G65-SUM($S65:AA65))),MIN(ROUND((Register!$F65-Register!$G65)/(Register!$H65*12)*O65,2),(Register!$F65-Register!$G65-SUM($S65:AA65))))))</f>
        <v/>
      </c>
      <c r="AC65" s="19">
        <f>IF(OR($A65="",P65=0),0,IF(AND($E65&lt;=P$5+12,$D65=$E65),(Register!$F65-Register!$G65-SUM($S65:AB65)),IF($B65="RB",MIN(ROUND((Register!$F65-SUM($S65:AB65))*Register!$J65*P65/12,2),(Register!$F65-Register!$G65-SUM($S65:AB65))),MIN(ROUND((Register!$F65-Register!$G65)/(Register!$H65*12)*P65,2),(Register!$F65-Register!$G65-SUM($S65:AB65))))))</f>
        <v/>
      </c>
      <c r="AD65" s="19">
        <f>IF(OR($A65="",Q65=0),0,IF(AND($E65&lt;=Q$5+12,$D65=$E65),(Register!$F65-Register!$G65-SUM($S65:AC65)),IF($B65="RB",MIN(ROUND((Register!$F65-SUM($S65:AC65))*Register!$J65*Q65/12,2),(Register!$F65-Register!$G65-SUM($S65:AC65))),MIN(ROUND((Register!$F65-Register!$G65)/(Register!$H65*12)*Q65,2),(Register!$F65-Register!$G65-SUM($S65:AC65))))))</f>
        <v/>
      </c>
      <c r="AE65" s="19">
        <f>SUM(S65:AD65)</f>
        <v/>
      </c>
    </row>
    <row r="66">
      <c r="A66" s="6">
        <f>IF(Register!$A66="","",Register!$A66)</f>
        <v/>
      </c>
      <c r="B66" s="6">
        <f>IF($A66="","",Register!$I66)</f>
        <v/>
      </c>
      <c r="C66" s="22">
        <f>IF($A66="","",YEAR(Register!$E66)*12+MONTH(Register!$E66))</f>
        <v/>
      </c>
      <c r="D66" s="22">
        <f>IF($A66="","",IF(Register!$K66="",E66,MIN(E66,YEAR(Register!$K66)*12+MONTH(Register!$K66))))</f>
        <v/>
      </c>
      <c r="E66" s="22">
        <f>IF($A66="","",C66+ROUND(Register!$H66*12,0))</f>
        <v/>
      </c>
      <c r="F66" s="22">
        <f>IF($A66="",0,MAX(0,MIN($D66,F$5+12)-MAX($C66,F$5)))</f>
        <v/>
      </c>
      <c r="G66" s="22">
        <f>IF($A66="",0,MAX(0,MIN($D66,G$5+12)-MAX($C66,G$5)))</f>
        <v/>
      </c>
      <c r="H66" s="22">
        <f>IF($A66="",0,MAX(0,MIN($D66,H$5+12)-MAX($C66,H$5)))</f>
        <v/>
      </c>
      <c r="I66" s="22">
        <f>IF($A66="",0,MAX(0,MIN($D66,I$5+12)-MAX($C66,I$5)))</f>
        <v/>
      </c>
      <c r="J66" s="22">
        <f>IF($A66="",0,MAX(0,MIN($D66,J$5+12)-MAX($C66,J$5)))</f>
        <v/>
      </c>
      <c r="K66" s="22">
        <f>IF($A66="",0,MAX(0,MIN($D66,K$5+12)-MAX($C66,K$5)))</f>
        <v/>
      </c>
      <c r="L66" s="22">
        <f>IF($A66="",0,MAX(0,MIN($D66,L$5+12)-MAX($C66,L$5)))</f>
        <v/>
      </c>
      <c r="M66" s="22">
        <f>IF($A66="",0,MAX(0,MIN($D66,M$5+12)-MAX($C66,M$5)))</f>
        <v/>
      </c>
      <c r="N66" s="22">
        <f>IF($A66="",0,MAX(0,MIN($D66,N$5+12)-MAX($C66,N$5)))</f>
        <v/>
      </c>
      <c r="O66" s="22">
        <f>IF($A66="",0,MAX(0,MIN($D66,O$5+12)-MAX($C66,O$5)))</f>
        <v/>
      </c>
      <c r="P66" s="22">
        <f>IF($A66="",0,MAX(0,MIN($D66,P$5+12)-MAX($C66,P$5)))</f>
        <v/>
      </c>
      <c r="Q66" s="22">
        <f>IF($A66="",0,MAX(0,MIN($D66,Q$5+12)-MAX($C66,Q$5)))</f>
        <v/>
      </c>
      <c r="S66" s="19">
        <f>IF(OR($A66="",F66=0),0,IF(AND($E66&lt;=F$5+12,$D66=$E66),(Register!$F66-Register!$G66-0),IF($B66="RB",MIN(ROUND((Register!$F66-0)*Register!$J66*F66/12,2),(Register!$F66-Register!$G66-0)),MIN(ROUND((Register!$F66-Register!$G66)/(Register!$H66*12)*F66,2),(Register!$F66-Register!$G66-0)))))</f>
        <v/>
      </c>
      <c r="T66" s="19">
        <f>IF(OR($A66="",G66=0),0,IF(AND($E66&lt;=G$5+12,$D66=$E66),(Register!$F66-Register!$G66-SUM($S66:S66)),IF($B66="RB",MIN(ROUND((Register!$F66-SUM($S66:S66))*Register!$J66*G66/12,2),(Register!$F66-Register!$G66-SUM($S66:S66))),MIN(ROUND((Register!$F66-Register!$G66)/(Register!$H66*12)*G66,2),(Register!$F66-Register!$G66-SUM($S66:S66))))))</f>
        <v/>
      </c>
      <c r="U66" s="19">
        <f>IF(OR($A66="",H66=0),0,IF(AND($E66&lt;=H$5+12,$D66=$E66),(Register!$F66-Register!$G66-SUM($S66:T66)),IF($B66="RB",MIN(ROUND((Register!$F66-SUM($S66:T66))*Register!$J66*H66/12,2),(Register!$F66-Register!$G66-SUM($S66:T66))),MIN(ROUND((Register!$F66-Register!$G66)/(Register!$H66*12)*H66,2),(Register!$F66-Register!$G66-SUM($S66:T66))))))</f>
        <v/>
      </c>
      <c r="V66" s="19">
        <f>IF(OR($A66="",I66=0),0,IF(AND($E66&lt;=I$5+12,$D66=$E66),(Register!$F66-Register!$G66-SUM($S66:U66)),IF($B66="RB",MIN(ROUND((Register!$F66-SUM($S66:U66))*Register!$J66*I66/12,2),(Register!$F66-Register!$G66-SUM($S66:U66))),MIN(ROUND((Register!$F66-Register!$G66)/(Register!$H66*12)*I66,2),(Register!$F66-Register!$G66-SUM($S66:U66))))))</f>
        <v/>
      </c>
      <c r="W66" s="19">
        <f>IF(OR($A66="",J66=0),0,IF(AND($E66&lt;=J$5+12,$D66=$E66),(Register!$F66-Register!$G66-SUM($S66:V66)),IF($B66="RB",MIN(ROUND((Register!$F66-SUM($S66:V66))*Register!$J66*J66/12,2),(Register!$F66-Register!$G66-SUM($S66:V66))),MIN(ROUND((Register!$F66-Register!$G66)/(Register!$H66*12)*J66,2),(Register!$F66-Register!$G66-SUM($S66:V66))))))</f>
        <v/>
      </c>
      <c r="X66" s="19">
        <f>IF(OR($A66="",K66=0),0,IF(AND($E66&lt;=K$5+12,$D66=$E66),(Register!$F66-Register!$G66-SUM($S66:W66)),IF($B66="RB",MIN(ROUND((Register!$F66-SUM($S66:W66))*Register!$J66*K66/12,2),(Register!$F66-Register!$G66-SUM($S66:W66))),MIN(ROUND((Register!$F66-Register!$G66)/(Register!$H66*12)*K66,2),(Register!$F66-Register!$G66-SUM($S66:W66))))))</f>
        <v/>
      </c>
      <c r="Y66" s="19">
        <f>IF(OR($A66="",L66=0),0,IF(AND($E66&lt;=L$5+12,$D66=$E66),(Register!$F66-Register!$G66-SUM($S66:X66)),IF($B66="RB",MIN(ROUND((Register!$F66-SUM($S66:X66))*Register!$J66*L66/12,2),(Register!$F66-Register!$G66-SUM($S66:X66))),MIN(ROUND((Register!$F66-Register!$G66)/(Register!$H66*12)*L66,2),(Register!$F66-Register!$G66-SUM($S66:X66))))))</f>
        <v/>
      </c>
      <c r="Z66" s="19">
        <f>IF(OR($A66="",M66=0),0,IF(AND($E66&lt;=M$5+12,$D66=$E66),(Register!$F66-Register!$G66-SUM($S66:Y66)),IF($B66="RB",MIN(ROUND((Register!$F66-SUM($S66:Y66))*Register!$J66*M66/12,2),(Register!$F66-Register!$G66-SUM($S66:Y66))),MIN(ROUND((Register!$F66-Register!$G66)/(Register!$H66*12)*M66,2),(Register!$F66-Register!$G66-SUM($S66:Y66))))))</f>
        <v/>
      </c>
      <c r="AA66" s="19">
        <f>IF(OR($A66="",N66=0),0,IF(AND($E66&lt;=N$5+12,$D66=$E66),(Register!$F66-Register!$G66-SUM($S66:Z66)),IF($B66="RB",MIN(ROUND((Register!$F66-SUM($S66:Z66))*Register!$J66*N66/12,2),(Register!$F66-Register!$G66-SUM($S66:Z66))),MIN(ROUND((Register!$F66-Register!$G66)/(Register!$H66*12)*N66,2),(Register!$F66-Register!$G66-SUM($S66:Z66))))))</f>
        <v/>
      </c>
      <c r="AB66" s="19">
        <f>IF(OR($A66="",O66=0),0,IF(AND($E66&lt;=O$5+12,$D66=$E66),(Register!$F66-Register!$G66-SUM($S66:AA66)),IF($B66="RB",MIN(ROUND((Register!$F66-SUM($S66:AA66))*Register!$J66*O66/12,2),(Register!$F66-Register!$G66-SUM($S66:AA66))),MIN(ROUND((Register!$F66-Register!$G66)/(Register!$H66*12)*O66,2),(Register!$F66-Register!$G66-SUM($S66:AA66))))))</f>
        <v/>
      </c>
      <c r="AC66" s="19">
        <f>IF(OR($A66="",P66=0),0,IF(AND($E66&lt;=P$5+12,$D66=$E66),(Register!$F66-Register!$G66-SUM($S66:AB66)),IF($B66="RB",MIN(ROUND((Register!$F66-SUM($S66:AB66))*Register!$J66*P66/12,2),(Register!$F66-Register!$G66-SUM($S66:AB66))),MIN(ROUND((Register!$F66-Register!$G66)/(Register!$H66*12)*P66,2),(Register!$F66-Register!$G66-SUM($S66:AB66))))))</f>
        <v/>
      </c>
      <c r="AD66" s="19">
        <f>IF(OR($A66="",Q66=0),0,IF(AND($E66&lt;=Q$5+12,$D66=$E66),(Register!$F66-Register!$G66-SUM($S66:AC66)),IF($B66="RB",MIN(ROUND((Register!$F66-SUM($S66:AC66))*Register!$J66*Q66/12,2),(Register!$F66-Register!$G66-SUM($S66:AC66))),MIN(ROUND((Register!$F66-Register!$G66)/(Register!$H66*12)*Q66,2),(Register!$F66-Register!$G66-SUM($S66:AC66))))))</f>
        <v/>
      </c>
      <c r="AE66" s="19">
        <f>SUM(S66:AD66)</f>
        <v/>
      </c>
    </row>
    <row r="67">
      <c r="A67" s="6">
        <f>IF(Register!$A67="","",Register!$A67)</f>
        <v/>
      </c>
      <c r="B67" s="6">
        <f>IF($A67="","",Register!$I67)</f>
        <v/>
      </c>
      <c r="C67" s="22">
        <f>IF($A67="","",YEAR(Register!$E67)*12+MONTH(Register!$E67))</f>
        <v/>
      </c>
      <c r="D67" s="22">
        <f>IF($A67="","",IF(Register!$K67="",E67,MIN(E67,YEAR(Register!$K67)*12+MONTH(Register!$K67))))</f>
        <v/>
      </c>
      <c r="E67" s="22">
        <f>IF($A67="","",C67+ROUND(Register!$H67*12,0))</f>
        <v/>
      </c>
      <c r="F67" s="22">
        <f>IF($A67="",0,MAX(0,MIN($D67,F$5+12)-MAX($C67,F$5)))</f>
        <v/>
      </c>
      <c r="G67" s="22">
        <f>IF($A67="",0,MAX(0,MIN($D67,G$5+12)-MAX($C67,G$5)))</f>
        <v/>
      </c>
      <c r="H67" s="22">
        <f>IF($A67="",0,MAX(0,MIN($D67,H$5+12)-MAX($C67,H$5)))</f>
        <v/>
      </c>
      <c r="I67" s="22">
        <f>IF($A67="",0,MAX(0,MIN($D67,I$5+12)-MAX($C67,I$5)))</f>
        <v/>
      </c>
      <c r="J67" s="22">
        <f>IF($A67="",0,MAX(0,MIN($D67,J$5+12)-MAX($C67,J$5)))</f>
        <v/>
      </c>
      <c r="K67" s="22">
        <f>IF($A67="",0,MAX(0,MIN($D67,K$5+12)-MAX($C67,K$5)))</f>
        <v/>
      </c>
      <c r="L67" s="22">
        <f>IF($A67="",0,MAX(0,MIN($D67,L$5+12)-MAX($C67,L$5)))</f>
        <v/>
      </c>
      <c r="M67" s="22">
        <f>IF($A67="",0,MAX(0,MIN($D67,M$5+12)-MAX($C67,M$5)))</f>
        <v/>
      </c>
      <c r="N67" s="22">
        <f>IF($A67="",0,MAX(0,MIN($D67,N$5+12)-MAX($C67,N$5)))</f>
        <v/>
      </c>
      <c r="O67" s="22">
        <f>IF($A67="",0,MAX(0,MIN($D67,O$5+12)-MAX($C67,O$5)))</f>
        <v/>
      </c>
      <c r="P67" s="22">
        <f>IF($A67="",0,MAX(0,MIN($D67,P$5+12)-MAX($C67,P$5)))</f>
        <v/>
      </c>
      <c r="Q67" s="22">
        <f>IF($A67="",0,MAX(0,MIN($D67,Q$5+12)-MAX($C67,Q$5)))</f>
        <v/>
      </c>
      <c r="S67" s="19">
        <f>IF(OR($A67="",F67=0),0,IF(AND($E67&lt;=F$5+12,$D67=$E67),(Register!$F67-Register!$G67-0),IF($B67="RB",MIN(ROUND((Register!$F67-0)*Register!$J67*F67/12,2),(Register!$F67-Register!$G67-0)),MIN(ROUND((Register!$F67-Register!$G67)/(Register!$H67*12)*F67,2),(Register!$F67-Register!$G67-0)))))</f>
        <v/>
      </c>
      <c r="T67" s="19">
        <f>IF(OR($A67="",G67=0),0,IF(AND($E67&lt;=G$5+12,$D67=$E67),(Register!$F67-Register!$G67-SUM($S67:S67)),IF($B67="RB",MIN(ROUND((Register!$F67-SUM($S67:S67))*Register!$J67*G67/12,2),(Register!$F67-Register!$G67-SUM($S67:S67))),MIN(ROUND((Register!$F67-Register!$G67)/(Register!$H67*12)*G67,2),(Register!$F67-Register!$G67-SUM($S67:S67))))))</f>
        <v/>
      </c>
      <c r="U67" s="19">
        <f>IF(OR($A67="",H67=0),0,IF(AND($E67&lt;=H$5+12,$D67=$E67),(Register!$F67-Register!$G67-SUM($S67:T67)),IF($B67="RB",MIN(ROUND((Register!$F67-SUM($S67:T67))*Register!$J67*H67/12,2),(Register!$F67-Register!$G67-SUM($S67:T67))),MIN(ROUND((Register!$F67-Register!$G67)/(Register!$H67*12)*H67,2),(Register!$F67-Register!$G67-SUM($S67:T67))))))</f>
        <v/>
      </c>
      <c r="V67" s="19">
        <f>IF(OR($A67="",I67=0),0,IF(AND($E67&lt;=I$5+12,$D67=$E67),(Register!$F67-Register!$G67-SUM($S67:U67)),IF($B67="RB",MIN(ROUND((Register!$F67-SUM($S67:U67))*Register!$J67*I67/12,2),(Register!$F67-Register!$G67-SUM($S67:U67))),MIN(ROUND((Register!$F67-Register!$G67)/(Register!$H67*12)*I67,2),(Register!$F67-Register!$G67-SUM($S67:U67))))))</f>
        <v/>
      </c>
      <c r="W67" s="19">
        <f>IF(OR($A67="",J67=0),0,IF(AND($E67&lt;=J$5+12,$D67=$E67),(Register!$F67-Register!$G67-SUM($S67:V67)),IF($B67="RB",MIN(ROUND((Register!$F67-SUM($S67:V67))*Register!$J67*J67/12,2),(Register!$F67-Register!$G67-SUM($S67:V67))),MIN(ROUND((Register!$F67-Register!$G67)/(Register!$H67*12)*J67,2),(Register!$F67-Register!$G67-SUM($S67:V67))))))</f>
        <v/>
      </c>
      <c r="X67" s="19">
        <f>IF(OR($A67="",K67=0),0,IF(AND($E67&lt;=K$5+12,$D67=$E67),(Register!$F67-Register!$G67-SUM($S67:W67)),IF($B67="RB",MIN(ROUND((Register!$F67-SUM($S67:W67))*Register!$J67*K67/12,2),(Register!$F67-Register!$G67-SUM($S67:W67))),MIN(ROUND((Register!$F67-Register!$G67)/(Register!$H67*12)*K67,2),(Register!$F67-Register!$G67-SUM($S67:W67))))))</f>
        <v/>
      </c>
      <c r="Y67" s="19">
        <f>IF(OR($A67="",L67=0),0,IF(AND($E67&lt;=L$5+12,$D67=$E67),(Register!$F67-Register!$G67-SUM($S67:X67)),IF($B67="RB",MIN(ROUND((Register!$F67-SUM($S67:X67))*Register!$J67*L67/12,2),(Register!$F67-Register!$G67-SUM($S67:X67))),MIN(ROUND((Register!$F67-Register!$G67)/(Register!$H67*12)*L67,2),(Register!$F67-Register!$G67-SUM($S67:X67))))))</f>
        <v/>
      </c>
      <c r="Z67" s="19">
        <f>IF(OR($A67="",M67=0),0,IF(AND($E67&lt;=M$5+12,$D67=$E67),(Register!$F67-Register!$G67-SUM($S67:Y67)),IF($B67="RB",MIN(ROUND((Register!$F67-SUM($S67:Y67))*Register!$J67*M67/12,2),(Register!$F67-Register!$G67-SUM($S67:Y67))),MIN(ROUND((Register!$F67-Register!$G67)/(Register!$H67*12)*M67,2),(Register!$F67-Register!$G67-SUM($S67:Y67))))))</f>
        <v/>
      </c>
      <c r="AA67" s="19">
        <f>IF(OR($A67="",N67=0),0,IF(AND($E67&lt;=N$5+12,$D67=$E67),(Register!$F67-Register!$G67-SUM($S67:Z67)),IF($B67="RB",MIN(ROUND((Register!$F67-SUM($S67:Z67))*Register!$J67*N67/12,2),(Register!$F67-Register!$G67-SUM($S67:Z67))),MIN(ROUND((Register!$F67-Register!$G67)/(Register!$H67*12)*N67,2),(Register!$F67-Register!$G67-SUM($S67:Z67))))))</f>
        <v/>
      </c>
      <c r="AB67" s="19">
        <f>IF(OR($A67="",O67=0),0,IF(AND($E67&lt;=O$5+12,$D67=$E67),(Register!$F67-Register!$G67-SUM($S67:AA67)),IF($B67="RB",MIN(ROUND((Register!$F67-SUM($S67:AA67))*Register!$J67*O67/12,2),(Register!$F67-Register!$G67-SUM($S67:AA67))),MIN(ROUND((Register!$F67-Register!$G67)/(Register!$H67*12)*O67,2),(Register!$F67-Register!$G67-SUM($S67:AA67))))))</f>
        <v/>
      </c>
      <c r="AC67" s="19">
        <f>IF(OR($A67="",P67=0),0,IF(AND($E67&lt;=P$5+12,$D67=$E67),(Register!$F67-Register!$G67-SUM($S67:AB67)),IF($B67="RB",MIN(ROUND((Register!$F67-SUM($S67:AB67))*Register!$J67*P67/12,2),(Register!$F67-Register!$G67-SUM($S67:AB67))),MIN(ROUND((Register!$F67-Register!$G67)/(Register!$H67*12)*P67,2),(Register!$F67-Register!$G67-SUM($S67:AB67))))))</f>
        <v/>
      </c>
      <c r="AD67" s="19">
        <f>IF(OR($A67="",Q67=0),0,IF(AND($E67&lt;=Q$5+12,$D67=$E67),(Register!$F67-Register!$G67-SUM($S67:AC67)),IF($B67="RB",MIN(ROUND((Register!$F67-SUM($S67:AC67))*Register!$J67*Q67/12,2),(Register!$F67-Register!$G67-SUM($S67:AC67))),MIN(ROUND((Register!$F67-Register!$G67)/(Register!$H67*12)*Q67,2),(Register!$F67-Register!$G67-SUM($S67:AC67))))))</f>
        <v/>
      </c>
      <c r="AE67" s="19">
        <f>SUM(S67:AD67)</f>
        <v/>
      </c>
    </row>
    <row r="68">
      <c r="A68" s="6">
        <f>IF(Register!$A68="","",Register!$A68)</f>
        <v/>
      </c>
      <c r="B68" s="6">
        <f>IF($A68="","",Register!$I68)</f>
        <v/>
      </c>
      <c r="C68" s="22">
        <f>IF($A68="","",YEAR(Register!$E68)*12+MONTH(Register!$E68))</f>
        <v/>
      </c>
      <c r="D68" s="22">
        <f>IF($A68="","",IF(Register!$K68="",E68,MIN(E68,YEAR(Register!$K68)*12+MONTH(Register!$K68))))</f>
        <v/>
      </c>
      <c r="E68" s="22">
        <f>IF($A68="","",C68+ROUND(Register!$H68*12,0))</f>
        <v/>
      </c>
      <c r="F68" s="22">
        <f>IF($A68="",0,MAX(0,MIN($D68,F$5+12)-MAX($C68,F$5)))</f>
        <v/>
      </c>
      <c r="G68" s="22">
        <f>IF($A68="",0,MAX(0,MIN($D68,G$5+12)-MAX($C68,G$5)))</f>
        <v/>
      </c>
      <c r="H68" s="22">
        <f>IF($A68="",0,MAX(0,MIN($D68,H$5+12)-MAX($C68,H$5)))</f>
        <v/>
      </c>
      <c r="I68" s="22">
        <f>IF($A68="",0,MAX(0,MIN($D68,I$5+12)-MAX($C68,I$5)))</f>
        <v/>
      </c>
      <c r="J68" s="22">
        <f>IF($A68="",0,MAX(0,MIN($D68,J$5+12)-MAX($C68,J$5)))</f>
        <v/>
      </c>
      <c r="K68" s="22">
        <f>IF($A68="",0,MAX(0,MIN($D68,K$5+12)-MAX($C68,K$5)))</f>
        <v/>
      </c>
      <c r="L68" s="22">
        <f>IF($A68="",0,MAX(0,MIN($D68,L$5+12)-MAX($C68,L$5)))</f>
        <v/>
      </c>
      <c r="M68" s="22">
        <f>IF($A68="",0,MAX(0,MIN($D68,M$5+12)-MAX($C68,M$5)))</f>
        <v/>
      </c>
      <c r="N68" s="22">
        <f>IF($A68="",0,MAX(0,MIN($D68,N$5+12)-MAX($C68,N$5)))</f>
        <v/>
      </c>
      <c r="O68" s="22">
        <f>IF($A68="",0,MAX(0,MIN($D68,O$5+12)-MAX($C68,O$5)))</f>
        <v/>
      </c>
      <c r="P68" s="22">
        <f>IF($A68="",0,MAX(0,MIN($D68,P$5+12)-MAX($C68,P$5)))</f>
        <v/>
      </c>
      <c r="Q68" s="22">
        <f>IF($A68="",0,MAX(0,MIN($D68,Q$5+12)-MAX($C68,Q$5)))</f>
        <v/>
      </c>
      <c r="S68" s="19">
        <f>IF(OR($A68="",F68=0),0,IF(AND($E68&lt;=F$5+12,$D68=$E68),(Register!$F68-Register!$G68-0),IF($B68="RB",MIN(ROUND((Register!$F68-0)*Register!$J68*F68/12,2),(Register!$F68-Register!$G68-0)),MIN(ROUND((Register!$F68-Register!$G68)/(Register!$H68*12)*F68,2),(Register!$F68-Register!$G68-0)))))</f>
        <v/>
      </c>
      <c r="T68" s="19">
        <f>IF(OR($A68="",G68=0),0,IF(AND($E68&lt;=G$5+12,$D68=$E68),(Register!$F68-Register!$G68-SUM($S68:S68)),IF($B68="RB",MIN(ROUND((Register!$F68-SUM($S68:S68))*Register!$J68*G68/12,2),(Register!$F68-Register!$G68-SUM($S68:S68))),MIN(ROUND((Register!$F68-Register!$G68)/(Register!$H68*12)*G68,2),(Register!$F68-Register!$G68-SUM($S68:S68))))))</f>
        <v/>
      </c>
      <c r="U68" s="19">
        <f>IF(OR($A68="",H68=0),0,IF(AND($E68&lt;=H$5+12,$D68=$E68),(Register!$F68-Register!$G68-SUM($S68:T68)),IF($B68="RB",MIN(ROUND((Register!$F68-SUM($S68:T68))*Register!$J68*H68/12,2),(Register!$F68-Register!$G68-SUM($S68:T68))),MIN(ROUND((Register!$F68-Register!$G68)/(Register!$H68*12)*H68,2),(Register!$F68-Register!$G68-SUM($S68:T68))))))</f>
        <v/>
      </c>
      <c r="V68" s="19">
        <f>IF(OR($A68="",I68=0),0,IF(AND($E68&lt;=I$5+12,$D68=$E68),(Register!$F68-Register!$G68-SUM($S68:U68)),IF($B68="RB",MIN(ROUND((Register!$F68-SUM($S68:U68))*Register!$J68*I68/12,2),(Register!$F68-Register!$G68-SUM($S68:U68))),MIN(ROUND((Register!$F68-Register!$G68)/(Register!$H68*12)*I68,2),(Register!$F68-Register!$G68-SUM($S68:U68))))))</f>
        <v/>
      </c>
      <c r="W68" s="19">
        <f>IF(OR($A68="",J68=0),0,IF(AND($E68&lt;=J$5+12,$D68=$E68),(Register!$F68-Register!$G68-SUM($S68:V68)),IF($B68="RB",MIN(ROUND((Register!$F68-SUM($S68:V68))*Register!$J68*J68/12,2),(Register!$F68-Register!$G68-SUM($S68:V68))),MIN(ROUND((Register!$F68-Register!$G68)/(Register!$H68*12)*J68,2),(Register!$F68-Register!$G68-SUM($S68:V68))))))</f>
        <v/>
      </c>
      <c r="X68" s="19">
        <f>IF(OR($A68="",K68=0),0,IF(AND($E68&lt;=K$5+12,$D68=$E68),(Register!$F68-Register!$G68-SUM($S68:W68)),IF($B68="RB",MIN(ROUND((Register!$F68-SUM($S68:W68))*Register!$J68*K68/12,2),(Register!$F68-Register!$G68-SUM($S68:W68))),MIN(ROUND((Register!$F68-Register!$G68)/(Register!$H68*12)*K68,2),(Register!$F68-Register!$G68-SUM($S68:W68))))))</f>
        <v/>
      </c>
      <c r="Y68" s="19">
        <f>IF(OR($A68="",L68=0),0,IF(AND($E68&lt;=L$5+12,$D68=$E68),(Register!$F68-Register!$G68-SUM($S68:X68)),IF($B68="RB",MIN(ROUND((Register!$F68-SUM($S68:X68))*Register!$J68*L68/12,2),(Register!$F68-Register!$G68-SUM($S68:X68))),MIN(ROUND((Register!$F68-Register!$G68)/(Register!$H68*12)*L68,2),(Register!$F68-Register!$G68-SUM($S68:X68))))))</f>
        <v/>
      </c>
      <c r="Z68" s="19">
        <f>IF(OR($A68="",M68=0),0,IF(AND($E68&lt;=M$5+12,$D68=$E68),(Register!$F68-Register!$G68-SUM($S68:Y68)),IF($B68="RB",MIN(ROUND((Register!$F68-SUM($S68:Y68))*Register!$J68*M68/12,2),(Register!$F68-Register!$G68-SUM($S68:Y68))),MIN(ROUND((Register!$F68-Register!$G68)/(Register!$H68*12)*M68,2),(Register!$F68-Register!$G68-SUM($S68:Y68))))))</f>
        <v/>
      </c>
      <c r="AA68" s="19">
        <f>IF(OR($A68="",N68=0),0,IF(AND($E68&lt;=N$5+12,$D68=$E68),(Register!$F68-Register!$G68-SUM($S68:Z68)),IF($B68="RB",MIN(ROUND((Register!$F68-SUM($S68:Z68))*Register!$J68*N68/12,2),(Register!$F68-Register!$G68-SUM($S68:Z68))),MIN(ROUND((Register!$F68-Register!$G68)/(Register!$H68*12)*N68,2),(Register!$F68-Register!$G68-SUM($S68:Z68))))))</f>
        <v/>
      </c>
      <c r="AB68" s="19">
        <f>IF(OR($A68="",O68=0),0,IF(AND($E68&lt;=O$5+12,$D68=$E68),(Register!$F68-Register!$G68-SUM($S68:AA68)),IF($B68="RB",MIN(ROUND((Register!$F68-SUM($S68:AA68))*Register!$J68*O68/12,2),(Register!$F68-Register!$G68-SUM($S68:AA68))),MIN(ROUND((Register!$F68-Register!$G68)/(Register!$H68*12)*O68,2),(Register!$F68-Register!$G68-SUM($S68:AA68))))))</f>
        <v/>
      </c>
      <c r="AC68" s="19">
        <f>IF(OR($A68="",P68=0),0,IF(AND($E68&lt;=P$5+12,$D68=$E68),(Register!$F68-Register!$G68-SUM($S68:AB68)),IF($B68="RB",MIN(ROUND((Register!$F68-SUM($S68:AB68))*Register!$J68*P68/12,2),(Register!$F68-Register!$G68-SUM($S68:AB68))),MIN(ROUND((Register!$F68-Register!$G68)/(Register!$H68*12)*P68,2),(Register!$F68-Register!$G68-SUM($S68:AB68))))))</f>
        <v/>
      </c>
      <c r="AD68" s="19">
        <f>IF(OR($A68="",Q68=0),0,IF(AND($E68&lt;=Q$5+12,$D68=$E68),(Register!$F68-Register!$G68-SUM($S68:AC68)),IF($B68="RB",MIN(ROUND((Register!$F68-SUM($S68:AC68))*Register!$J68*Q68/12,2),(Register!$F68-Register!$G68-SUM($S68:AC68))),MIN(ROUND((Register!$F68-Register!$G68)/(Register!$H68*12)*Q68,2),(Register!$F68-Register!$G68-SUM($S68:AC68))))))</f>
        <v/>
      </c>
      <c r="AE68" s="19">
        <f>SUM(S68:AD68)</f>
        <v/>
      </c>
    </row>
    <row r="69">
      <c r="A69" s="6">
        <f>IF(Register!$A69="","",Register!$A69)</f>
        <v/>
      </c>
      <c r="B69" s="6">
        <f>IF($A69="","",Register!$I69)</f>
        <v/>
      </c>
      <c r="C69" s="22">
        <f>IF($A69="","",YEAR(Register!$E69)*12+MONTH(Register!$E69))</f>
        <v/>
      </c>
      <c r="D69" s="22">
        <f>IF($A69="","",IF(Register!$K69="",E69,MIN(E69,YEAR(Register!$K69)*12+MONTH(Register!$K69))))</f>
        <v/>
      </c>
      <c r="E69" s="22">
        <f>IF($A69="","",C69+ROUND(Register!$H69*12,0))</f>
        <v/>
      </c>
      <c r="F69" s="22">
        <f>IF($A69="",0,MAX(0,MIN($D69,F$5+12)-MAX($C69,F$5)))</f>
        <v/>
      </c>
      <c r="G69" s="22">
        <f>IF($A69="",0,MAX(0,MIN($D69,G$5+12)-MAX($C69,G$5)))</f>
        <v/>
      </c>
      <c r="H69" s="22">
        <f>IF($A69="",0,MAX(0,MIN($D69,H$5+12)-MAX($C69,H$5)))</f>
        <v/>
      </c>
      <c r="I69" s="22">
        <f>IF($A69="",0,MAX(0,MIN($D69,I$5+12)-MAX($C69,I$5)))</f>
        <v/>
      </c>
      <c r="J69" s="22">
        <f>IF($A69="",0,MAX(0,MIN($D69,J$5+12)-MAX($C69,J$5)))</f>
        <v/>
      </c>
      <c r="K69" s="22">
        <f>IF($A69="",0,MAX(0,MIN($D69,K$5+12)-MAX($C69,K$5)))</f>
        <v/>
      </c>
      <c r="L69" s="22">
        <f>IF($A69="",0,MAX(0,MIN($D69,L$5+12)-MAX($C69,L$5)))</f>
        <v/>
      </c>
      <c r="M69" s="22">
        <f>IF($A69="",0,MAX(0,MIN($D69,M$5+12)-MAX($C69,M$5)))</f>
        <v/>
      </c>
      <c r="N69" s="22">
        <f>IF($A69="",0,MAX(0,MIN($D69,N$5+12)-MAX($C69,N$5)))</f>
        <v/>
      </c>
      <c r="O69" s="22">
        <f>IF($A69="",0,MAX(0,MIN($D69,O$5+12)-MAX($C69,O$5)))</f>
        <v/>
      </c>
      <c r="P69" s="22">
        <f>IF($A69="",0,MAX(0,MIN($D69,P$5+12)-MAX($C69,P$5)))</f>
        <v/>
      </c>
      <c r="Q69" s="22">
        <f>IF($A69="",0,MAX(0,MIN($D69,Q$5+12)-MAX($C69,Q$5)))</f>
        <v/>
      </c>
      <c r="S69" s="19">
        <f>IF(OR($A69="",F69=0),0,IF(AND($E69&lt;=F$5+12,$D69=$E69),(Register!$F69-Register!$G69-0),IF($B69="RB",MIN(ROUND((Register!$F69-0)*Register!$J69*F69/12,2),(Register!$F69-Register!$G69-0)),MIN(ROUND((Register!$F69-Register!$G69)/(Register!$H69*12)*F69,2),(Register!$F69-Register!$G69-0)))))</f>
        <v/>
      </c>
      <c r="T69" s="19">
        <f>IF(OR($A69="",G69=0),0,IF(AND($E69&lt;=G$5+12,$D69=$E69),(Register!$F69-Register!$G69-SUM($S69:S69)),IF($B69="RB",MIN(ROUND((Register!$F69-SUM($S69:S69))*Register!$J69*G69/12,2),(Register!$F69-Register!$G69-SUM($S69:S69))),MIN(ROUND((Register!$F69-Register!$G69)/(Register!$H69*12)*G69,2),(Register!$F69-Register!$G69-SUM($S69:S69))))))</f>
        <v/>
      </c>
      <c r="U69" s="19">
        <f>IF(OR($A69="",H69=0),0,IF(AND($E69&lt;=H$5+12,$D69=$E69),(Register!$F69-Register!$G69-SUM($S69:T69)),IF($B69="RB",MIN(ROUND((Register!$F69-SUM($S69:T69))*Register!$J69*H69/12,2),(Register!$F69-Register!$G69-SUM($S69:T69))),MIN(ROUND((Register!$F69-Register!$G69)/(Register!$H69*12)*H69,2),(Register!$F69-Register!$G69-SUM($S69:T69))))))</f>
        <v/>
      </c>
      <c r="V69" s="19">
        <f>IF(OR($A69="",I69=0),0,IF(AND($E69&lt;=I$5+12,$D69=$E69),(Register!$F69-Register!$G69-SUM($S69:U69)),IF($B69="RB",MIN(ROUND((Register!$F69-SUM($S69:U69))*Register!$J69*I69/12,2),(Register!$F69-Register!$G69-SUM($S69:U69))),MIN(ROUND((Register!$F69-Register!$G69)/(Register!$H69*12)*I69,2),(Register!$F69-Register!$G69-SUM($S69:U69))))))</f>
        <v/>
      </c>
      <c r="W69" s="19">
        <f>IF(OR($A69="",J69=0),0,IF(AND($E69&lt;=J$5+12,$D69=$E69),(Register!$F69-Register!$G69-SUM($S69:V69)),IF($B69="RB",MIN(ROUND((Register!$F69-SUM($S69:V69))*Register!$J69*J69/12,2),(Register!$F69-Register!$G69-SUM($S69:V69))),MIN(ROUND((Register!$F69-Register!$G69)/(Register!$H69*12)*J69,2),(Register!$F69-Register!$G69-SUM($S69:V69))))))</f>
        <v/>
      </c>
      <c r="X69" s="19">
        <f>IF(OR($A69="",K69=0),0,IF(AND($E69&lt;=K$5+12,$D69=$E69),(Register!$F69-Register!$G69-SUM($S69:W69)),IF($B69="RB",MIN(ROUND((Register!$F69-SUM($S69:W69))*Register!$J69*K69/12,2),(Register!$F69-Register!$G69-SUM($S69:W69))),MIN(ROUND((Register!$F69-Register!$G69)/(Register!$H69*12)*K69,2),(Register!$F69-Register!$G69-SUM($S69:W69))))))</f>
        <v/>
      </c>
      <c r="Y69" s="19">
        <f>IF(OR($A69="",L69=0),0,IF(AND($E69&lt;=L$5+12,$D69=$E69),(Register!$F69-Register!$G69-SUM($S69:X69)),IF($B69="RB",MIN(ROUND((Register!$F69-SUM($S69:X69))*Register!$J69*L69/12,2),(Register!$F69-Register!$G69-SUM($S69:X69))),MIN(ROUND((Register!$F69-Register!$G69)/(Register!$H69*12)*L69,2),(Register!$F69-Register!$G69-SUM($S69:X69))))))</f>
        <v/>
      </c>
      <c r="Z69" s="19">
        <f>IF(OR($A69="",M69=0),0,IF(AND($E69&lt;=M$5+12,$D69=$E69),(Register!$F69-Register!$G69-SUM($S69:Y69)),IF($B69="RB",MIN(ROUND((Register!$F69-SUM($S69:Y69))*Register!$J69*M69/12,2),(Register!$F69-Register!$G69-SUM($S69:Y69))),MIN(ROUND((Register!$F69-Register!$G69)/(Register!$H69*12)*M69,2),(Register!$F69-Register!$G69-SUM($S69:Y69))))))</f>
        <v/>
      </c>
      <c r="AA69" s="19">
        <f>IF(OR($A69="",N69=0),0,IF(AND($E69&lt;=N$5+12,$D69=$E69),(Register!$F69-Register!$G69-SUM($S69:Z69)),IF($B69="RB",MIN(ROUND((Register!$F69-SUM($S69:Z69))*Register!$J69*N69/12,2),(Register!$F69-Register!$G69-SUM($S69:Z69))),MIN(ROUND((Register!$F69-Register!$G69)/(Register!$H69*12)*N69,2),(Register!$F69-Register!$G69-SUM($S69:Z69))))))</f>
        <v/>
      </c>
      <c r="AB69" s="19">
        <f>IF(OR($A69="",O69=0),0,IF(AND($E69&lt;=O$5+12,$D69=$E69),(Register!$F69-Register!$G69-SUM($S69:AA69)),IF($B69="RB",MIN(ROUND((Register!$F69-SUM($S69:AA69))*Register!$J69*O69/12,2),(Register!$F69-Register!$G69-SUM($S69:AA69))),MIN(ROUND((Register!$F69-Register!$G69)/(Register!$H69*12)*O69,2),(Register!$F69-Register!$G69-SUM($S69:AA69))))))</f>
        <v/>
      </c>
      <c r="AC69" s="19">
        <f>IF(OR($A69="",P69=0),0,IF(AND($E69&lt;=P$5+12,$D69=$E69),(Register!$F69-Register!$G69-SUM($S69:AB69)),IF($B69="RB",MIN(ROUND((Register!$F69-SUM($S69:AB69))*Register!$J69*P69/12,2),(Register!$F69-Register!$G69-SUM($S69:AB69))),MIN(ROUND((Register!$F69-Register!$G69)/(Register!$H69*12)*P69,2),(Register!$F69-Register!$G69-SUM($S69:AB69))))))</f>
        <v/>
      </c>
      <c r="AD69" s="19">
        <f>IF(OR($A69="",Q69=0),0,IF(AND($E69&lt;=Q$5+12,$D69=$E69),(Register!$F69-Register!$G69-SUM($S69:AC69)),IF($B69="RB",MIN(ROUND((Register!$F69-SUM($S69:AC69))*Register!$J69*Q69/12,2),(Register!$F69-Register!$G69-SUM($S69:AC69))),MIN(ROUND((Register!$F69-Register!$G69)/(Register!$H69*12)*Q69,2),(Register!$F69-Register!$G69-SUM($S69:AC69))))))</f>
        <v/>
      </c>
      <c r="AE69" s="19">
        <f>SUM(S69:AD69)</f>
        <v/>
      </c>
    </row>
    <row r="70">
      <c r="A70" s="6">
        <f>IF(Register!$A70="","",Register!$A70)</f>
        <v/>
      </c>
      <c r="B70" s="6">
        <f>IF($A70="","",Register!$I70)</f>
        <v/>
      </c>
      <c r="C70" s="22">
        <f>IF($A70="","",YEAR(Register!$E70)*12+MONTH(Register!$E70))</f>
        <v/>
      </c>
      <c r="D70" s="22">
        <f>IF($A70="","",IF(Register!$K70="",E70,MIN(E70,YEAR(Register!$K70)*12+MONTH(Register!$K70))))</f>
        <v/>
      </c>
      <c r="E70" s="22">
        <f>IF($A70="","",C70+ROUND(Register!$H70*12,0))</f>
        <v/>
      </c>
      <c r="F70" s="22">
        <f>IF($A70="",0,MAX(0,MIN($D70,F$5+12)-MAX($C70,F$5)))</f>
        <v/>
      </c>
      <c r="G70" s="22">
        <f>IF($A70="",0,MAX(0,MIN($D70,G$5+12)-MAX($C70,G$5)))</f>
        <v/>
      </c>
      <c r="H70" s="22">
        <f>IF($A70="",0,MAX(0,MIN($D70,H$5+12)-MAX($C70,H$5)))</f>
        <v/>
      </c>
      <c r="I70" s="22">
        <f>IF($A70="",0,MAX(0,MIN($D70,I$5+12)-MAX($C70,I$5)))</f>
        <v/>
      </c>
      <c r="J70" s="22">
        <f>IF($A70="",0,MAX(0,MIN($D70,J$5+12)-MAX($C70,J$5)))</f>
        <v/>
      </c>
      <c r="K70" s="22">
        <f>IF($A70="",0,MAX(0,MIN($D70,K$5+12)-MAX($C70,K$5)))</f>
        <v/>
      </c>
      <c r="L70" s="22">
        <f>IF($A70="",0,MAX(0,MIN($D70,L$5+12)-MAX($C70,L$5)))</f>
        <v/>
      </c>
      <c r="M70" s="22">
        <f>IF($A70="",0,MAX(0,MIN($D70,M$5+12)-MAX($C70,M$5)))</f>
        <v/>
      </c>
      <c r="N70" s="22">
        <f>IF($A70="",0,MAX(0,MIN($D70,N$5+12)-MAX($C70,N$5)))</f>
        <v/>
      </c>
      <c r="O70" s="22">
        <f>IF($A70="",0,MAX(0,MIN($D70,O$5+12)-MAX($C70,O$5)))</f>
        <v/>
      </c>
      <c r="P70" s="22">
        <f>IF($A70="",0,MAX(0,MIN($D70,P$5+12)-MAX($C70,P$5)))</f>
        <v/>
      </c>
      <c r="Q70" s="22">
        <f>IF($A70="",0,MAX(0,MIN($D70,Q$5+12)-MAX($C70,Q$5)))</f>
        <v/>
      </c>
      <c r="S70" s="19">
        <f>IF(OR($A70="",F70=0),0,IF(AND($E70&lt;=F$5+12,$D70=$E70),(Register!$F70-Register!$G70-0),IF($B70="RB",MIN(ROUND((Register!$F70-0)*Register!$J70*F70/12,2),(Register!$F70-Register!$G70-0)),MIN(ROUND((Register!$F70-Register!$G70)/(Register!$H70*12)*F70,2),(Register!$F70-Register!$G70-0)))))</f>
        <v/>
      </c>
      <c r="T70" s="19">
        <f>IF(OR($A70="",G70=0),0,IF(AND($E70&lt;=G$5+12,$D70=$E70),(Register!$F70-Register!$G70-SUM($S70:S70)),IF($B70="RB",MIN(ROUND((Register!$F70-SUM($S70:S70))*Register!$J70*G70/12,2),(Register!$F70-Register!$G70-SUM($S70:S70))),MIN(ROUND((Register!$F70-Register!$G70)/(Register!$H70*12)*G70,2),(Register!$F70-Register!$G70-SUM($S70:S70))))))</f>
        <v/>
      </c>
      <c r="U70" s="19">
        <f>IF(OR($A70="",H70=0),0,IF(AND($E70&lt;=H$5+12,$D70=$E70),(Register!$F70-Register!$G70-SUM($S70:T70)),IF($B70="RB",MIN(ROUND((Register!$F70-SUM($S70:T70))*Register!$J70*H70/12,2),(Register!$F70-Register!$G70-SUM($S70:T70))),MIN(ROUND((Register!$F70-Register!$G70)/(Register!$H70*12)*H70,2),(Register!$F70-Register!$G70-SUM($S70:T70))))))</f>
        <v/>
      </c>
      <c r="V70" s="19">
        <f>IF(OR($A70="",I70=0),0,IF(AND($E70&lt;=I$5+12,$D70=$E70),(Register!$F70-Register!$G70-SUM($S70:U70)),IF($B70="RB",MIN(ROUND((Register!$F70-SUM($S70:U70))*Register!$J70*I70/12,2),(Register!$F70-Register!$G70-SUM($S70:U70))),MIN(ROUND((Register!$F70-Register!$G70)/(Register!$H70*12)*I70,2),(Register!$F70-Register!$G70-SUM($S70:U70))))))</f>
        <v/>
      </c>
      <c r="W70" s="19">
        <f>IF(OR($A70="",J70=0),0,IF(AND($E70&lt;=J$5+12,$D70=$E70),(Register!$F70-Register!$G70-SUM($S70:V70)),IF($B70="RB",MIN(ROUND((Register!$F70-SUM($S70:V70))*Register!$J70*J70/12,2),(Register!$F70-Register!$G70-SUM($S70:V70))),MIN(ROUND((Register!$F70-Register!$G70)/(Register!$H70*12)*J70,2),(Register!$F70-Register!$G70-SUM($S70:V70))))))</f>
        <v/>
      </c>
      <c r="X70" s="19">
        <f>IF(OR($A70="",K70=0),0,IF(AND($E70&lt;=K$5+12,$D70=$E70),(Register!$F70-Register!$G70-SUM($S70:W70)),IF($B70="RB",MIN(ROUND((Register!$F70-SUM($S70:W70))*Register!$J70*K70/12,2),(Register!$F70-Register!$G70-SUM($S70:W70))),MIN(ROUND((Register!$F70-Register!$G70)/(Register!$H70*12)*K70,2),(Register!$F70-Register!$G70-SUM($S70:W70))))))</f>
        <v/>
      </c>
      <c r="Y70" s="19">
        <f>IF(OR($A70="",L70=0),0,IF(AND($E70&lt;=L$5+12,$D70=$E70),(Register!$F70-Register!$G70-SUM($S70:X70)),IF($B70="RB",MIN(ROUND((Register!$F70-SUM($S70:X70))*Register!$J70*L70/12,2),(Register!$F70-Register!$G70-SUM($S70:X70))),MIN(ROUND((Register!$F70-Register!$G70)/(Register!$H70*12)*L70,2),(Register!$F70-Register!$G70-SUM($S70:X70))))))</f>
        <v/>
      </c>
      <c r="Z70" s="19">
        <f>IF(OR($A70="",M70=0),0,IF(AND($E70&lt;=M$5+12,$D70=$E70),(Register!$F70-Register!$G70-SUM($S70:Y70)),IF($B70="RB",MIN(ROUND((Register!$F70-SUM($S70:Y70))*Register!$J70*M70/12,2),(Register!$F70-Register!$G70-SUM($S70:Y70))),MIN(ROUND((Register!$F70-Register!$G70)/(Register!$H70*12)*M70,2),(Register!$F70-Register!$G70-SUM($S70:Y70))))))</f>
        <v/>
      </c>
      <c r="AA70" s="19">
        <f>IF(OR($A70="",N70=0),0,IF(AND($E70&lt;=N$5+12,$D70=$E70),(Register!$F70-Register!$G70-SUM($S70:Z70)),IF($B70="RB",MIN(ROUND((Register!$F70-SUM($S70:Z70))*Register!$J70*N70/12,2),(Register!$F70-Register!$G70-SUM($S70:Z70))),MIN(ROUND((Register!$F70-Register!$G70)/(Register!$H70*12)*N70,2),(Register!$F70-Register!$G70-SUM($S70:Z70))))))</f>
        <v/>
      </c>
      <c r="AB70" s="19">
        <f>IF(OR($A70="",O70=0),0,IF(AND($E70&lt;=O$5+12,$D70=$E70),(Register!$F70-Register!$G70-SUM($S70:AA70)),IF($B70="RB",MIN(ROUND((Register!$F70-SUM($S70:AA70))*Register!$J70*O70/12,2),(Register!$F70-Register!$G70-SUM($S70:AA70))),MIN(ROUND((Register!$F70-Register!$G70)/(Register!$H70*12)*O70,2),(Register!$F70-Register!$G70-SUM($S70:AA70))))))</f>
        <v/>
      </c>
      <c r="AC70" s="19">
        <f>IF(OR($A70="",P70=0),0,IF(AND($E70&lt;=P$5+12,$D70=$E70),(Register!$F70-Register!$G70-SUM($S70:AB70)),IF($B70="RB",MIN(ROUND((Register!$F70-SUM($S70:AB70))*Register!$J70*P70/12,2),(Register!$F70-Register!$G70-SUM($S70:AB70))),MIN(ROUND((Register!$F70-Register!$G70)/(Register!$H70*12)*P70,2),(Register!$F70-Register!$G70-SUM($S70:AB70))))))</f>
        <v/>
      </c>
      <c r="AD70" s="19">
        <f>IF(OR($A70="",Q70=0),0,IF(AND($E70&lt;=Q$5+12,$D70=$E70),(Register!$F70-Register!$G70-SUM($S70:AC70)),IF($B70="RB",MIN(ROUND((Register!$F70-SUM($S70:AC70))*Register!$J70*Q70/12,2),(Register!$F70-Register!$G70-SUM($S70:AC70))),MIN(ROUND((Register!$F70-Register!$G70)/(Register!$H70*12)*Q70,2),(Register!$F70-Register!$G70-SUM($S70:AC70))))))</f>
        <v/>
      </c>
      <c r="AE70" s="19">
        <f>SUM(S70:AD70)</f>
        <v/>
      </c>
    </row>
    <row r="71">
      <c r="A71" s="6">
        <f>IF(Register!$A71="","",Register!$A71)</f>
        <v/>
      </c>
      <c r="B71" s="6">
        <f>IF($A71="","",Register!$I71)</f>
        <v/>
      </c>
      <c r="C71" s="22">
        <f>IF($A71="","",YEAR(Register!$E71)*12+MONTH(Register!$E71))</f>
        <v/>
      </c>
      <c r="D71" s="22">
        <f>IF($A71="","",IF(Register!$K71="",E71,MIN(E71,YEAR(Register!$K71)*12+MONTH(Register!$K71))))</f>
        <v/>
      </c>
      <c r="E71" s="22">
        <f>IF($A71="","",C71+ROUND(Register!$H71*12,0))</f>
        <v/>
      </c>
      <c r="F71" s="22">
        <f>IF($A71="",0,MAX(0,MIN($D71,F$5+12)-MAX($C71,F$5)))</f>
        <v/>
      </c>
      <c r="G71" s="22">
        <f>IF($A71="",0,MAX(0,MIN($D71,G$5+12)-MAX($C71,G$5)))</f>
        <v/>
      </c>
      <c r="H71" s="22">
        <f>IF($A71="",0,MAX(0,MIN($D71,H$5+12)-MAX($C71,H$5)))</f>
        <v/>
      </c>
      <c r="I71" s="22">
        <f>IF($A71="",0,MAX(0,MIN($D71,I$5+12)-MAX($C71,I$5)))</f>
        <v/>
      </c>
      <c r="J71" s="22">
        <f>IF($A71="",0,MAX(0,MIN($D71,J$5+12)-MAX($C71,J$5)))</f>
        <v/>
      </c>
      <c r="K71" s="22">
        <f>IF($A71="",0,MAX(0,MIN($D71,K$5+12)-MAX($C71,K$5)))</f>
        <v/>
      </c>
      <c r="L71" s="22">
        <f>IF($A71="",0,MAX(0,MIN($D71,L$5+12)-MAX($C71,L$5)))</f>
        <v/>
      </c>
      <c r="M71" s="22">
        <f>IF($A71="",0,MAX(0,MIN($D71,M$5+12)-MAX($C71,M$5)))</f>
        <v/>
      </c>
      <c r="N71" s="22">
        <f>IF($A71="",0,MAX(0,MIN($D71,N$5+12)-MAX($C71,N$5)))</f>
        <v/>
      </c>
      <c r="O71" s="22">
        <f>IF($A71="",0,MAX(0,MIN($D71,O$5+12)-MAX($C71,O$5)))</f>
        <v/>
      </c>
      <c r="P71" s="22">
        <f>IF($A71="",0,MAX(0,MIN($D71,P$5+12)-MAX($C71,P$5)))</f>
        <v/>
      </c>
      <c r="Q71" s="22">
        <f>IF($A71="",0,MAX(0,MIN($D71,Q$5+12)-MAX($C71,Q$5)))</f>
        <v/>
      </c>
      <c r="S71" s="19">
        <f>IF(OR($A71="",F71=0),0,IF(AND($E71&lt;=F$5+12,$D71=$E71),(Register!$F71-Register!$G71-0),IF($B71="RB",MIN(ROUND((Register!$F71-0)*Register!$J71*F71/12,2),(Register!$F71-Register!$G71-0)),MIN(ROUND((Register!$F71-Register!$G71)/(Register!$H71*12)*F71,2),(Register!$F71-Register!$G71-0)))))</f>
        <v/>
      </c>
      <c r="T71" s="19">
        <f>IF(OR($A71="",G71=0),0,IF(AND($E71&lt;=G$5+12,$D71=$E71),(Register!$F71-Register!$G71-SUM($S71:S71)),IF($B71="RB",MIN(ROUND((Register!$F71-SUM($S71:S71))*Register!$J71*G71/12,2),(Register!$F71-Register!$G71-SUM($S71:S71))),MIN(ROUND((Register!$F71-Register!$G71)/(Register!$H71*12)*G71,2),(Register!$F71-Register!$G71-SUM($S71:S71))))))</f>
        <v/>
      </c>
      <c r="U71" s="19">
        <f>IF(OR($A71="",H71=0),0,IF(AND($E71&lt;=H$5+12,$D71=$E71),(Register!$F71-Register!$G71-SUM($S71:T71)),IF($B71="RB",MIN(ROUND((Register!$F71-SUM($S71:T71))*Register!$J71*H71/12,2),(Register!$F71-Register!$G71-SUM($S71:T71))),MIN(ROUND((Register!$F71-Register!$G71)/(Register!$H71*12)*H71,2),(Register!$F71-Register!$G71-SUM($S71:T71))))))</f>
        <v/>
      </c>
      <c r="V71" s="19">
        <f>IF(OR($A71="",I71=0),0,IF(AND($E71&lt;=I$5+12,$D71=$E71),(Register!$F71-Register!$G71-SUM($S71:U71)),IF($B71="RB",MIN(ROUND((Register!$F71-SUM($S71:U71))*Register!$J71*I71/12,2),(Register!$F71-Register!$G71-SUM($S71:U71))),MIN(ROUND((Register!$F71-Register!$G71)/(Register!$H71*12)*I71,2),(Register!$F71-Register!$G71-SUM($S71:U71))))))</f>
        <v/>
      </c>
      <c r="W71" s="19">
        <f>IF(OR($A71="",J71=0),0,IF(AND($E71&lt;=J$5+12,$D71=$E71),(Register!$F71-Register!$G71-SUM($S71:V71)),IF($B71="RB",MIN(ROUND((Register!$F71-SUM($S71:V71))*Register!$J71*J71/12,2),(Register!$F71-Register!$G71-SUM($S71:V71))),MIN(ROUND((Register!$F71-Register!$G71)/(Register!$H71*12)*J71,2),(Register!$F71-Register!$G71-SUM($S71:V71))))))</f>
        <v/>
      </c>
      <c r="X71" s="19">
        <f>IF(OR($A71="",K71=0),0,IF(AND($E71&lt;=K$5+12,$D71=$E71),(Register!$F71-Register!$G71-SUM($S71:W71)),IF($B71="RB",MIN(ROUND((Register!$F71-SUM($S71:W71))*Register!$J71*K71/12,2),(Register!$F71-Register!$G71-SUM($S71:W71))),MIN(ROUND((Register!$F71-Register!$G71)/(Register!$H71*12)*K71,2),(Register!$F71-Register!$G71-SUM($S71:W71))))))</f>
        <v/>
      </c>
      <c r="Y71" s="19">
        <f>IF(OR($A71="",L71=0),0,IF(AND($E71&lt;=L$5+12,$D71=$E71),(Register!$F71-Register!$G71-SUM($S71:X71)),IF($B71="RB",MIN(ROUND((Register!$F71-SUM($S71:X71))*Register!$J71*L71/12,2),(Register!$F71-Register!$G71-SUM($S71:X71))),MIN(ROUND((Register!$F71-Register!$G71)/(Register!$H71*12)*L71,2),(Register!$F71-Register!$G71-SUM($S71:X71))))))</f>
        <v/>
      </c>
      <c r="Z71" s="19">
        <f>IF(OR($A71="",M71=0),0,IF(AND($E71&lt;=M$5+12,$D71=$E71),(Register!$F71-Register!$G71-SUM($S71:Y71)),IF($B71="RB",MIN(ROUND((Register!$F71-SUM($S71:Y71))*Register!$J71*M71/12,2),(Register!$F71-Register!$G71-SUM($S71:Y71))),MIN(ROUND((Register!$F71-Register!$G71)/(Register!$H71*12)*M71,2),(Register!$F71-Register!$G71-SUM($S71:Y71))))))</f>
        <v/>
      </c>
      <c r="AA71" s="19">
        <f>IF(OR($A71="",N71=0),0,IF(AND($E71&lt;=N$5+12,$D71=$E71),(Register!$F71-Register!$G71-SUM($S71:Z71)),IF($B71="RB",MIN(ROUND((Register!$F71-SUM($S71:Z71))*Register!$J71*N71/12,2),(Register!$F71-Register!$G71-SUM($S71:Z71))),MIN(ROUND((Register!$F71-Register!$G71)/(Register!$H71*12)*N71,2),(Register!$F71-Register!$G71-SUM($S71:Z71))))))</f>
        <v/>
      </c>
      <c r="AB71" s="19">
        <f>IF(OR($A71="",O71=0),0,IF(AND($E71&lt;=O$5+12,$D71=$E71),(Register!$F71-Register!$G71-SUM($S71:AA71)),IF($B71="RB",MIN(ROUND((Register!$F71-SUM($S71:AA71))*Register!$J71*O71/12,2),(Register!$F71-Register!$G71-SUM($S71:AA71))),MIN(ROUND((Register!$F71-Register!$G71)/(Register!$H71*12)*O71,2),(Register!$F71-Register!$G71-SUM($S71:AA71))))))</f>
        <v/>
      </c>
      <c r="AC71" s="19">
        <f>IF(OR($A71="",P71=0),0,IF(AND($E71&lt;=P$5+12,$D71=$E71),(Register!$F71-Register!$G71-SUM($S71:AB71)),IF($B71="RB",MIN(ROUND((Register!$F71-SUM($S71:AB71))*Register!$J71*P71/12,2),(Register!$F71-Register!$G71-SUM($S71:AB71))),MIN(ROUND((Register!$F71-Register!$G71)/(Register!$H71*12)*P71,2),(Register!$F71-Register!$G71-SUM($S71:AB71))))))</f>
        <v/>
      </c>
      <c r="AD71" s="19">
        <f>IF(OR($A71="",Q71=0),0,IF(AND($E71&lt;=Q$5+12,$D71=$E71),(Register!$F71-Register!$G71-SUM($S71:AC71)),IF($B71="RB",MIN(ROUND((Register!$F71-SUM($S71:AC71))*Register!$J71*Q71/12,2),(Register!$F71-Register!$G71-SUM($S71:AC71))),MIN(ROUND((Register!$F71-Register!$G71)/(Register!$H71*12)*Q71,2),(Register!$F71-Register!$G71-SUM($S71:AC71))))))</f>
        <v/>
      </c>
      <c r="AE71" s="19">
        <f>SUM(S71:AD71)</f>
        <v/>
      </c>
    </row>
    <row r="72">
      <c r="A72" s="6">
        <f>IF(Register!$A72="","",Register!$A72)</f>
        <v/>
      </c>
      <c r="B72" s="6">
        <f>IF($A72="","",Register!$I72)</f>
        <v/>
      </c>
      <c r="C72" s="22">
        <f>IF($A72="","",YEAR(Register!$E72)*12+MONTH(Register!$E72))</f>
        <v/>
      </c>
      <c r="D72" s="22">
        <f>IF($A72="","",IF(Register!$K72="",E72,MIN(E72,YEAR(Register!$K72)*12+MONTH(Register!$K72))))</f>
        <v/>
      </c>
      <c r="E72" s="22">
        <f>IF($A72="","",C72+ROUND(Register!$H72*12,0))</f>
        <v/>
      </c>
      <c r="F72" s="22">
        <f>IF($A72="",0,MAX(0,MIN($D72,F$5+12)-MAX($C72,F$5)))</f>
        <v/>
      </c>
      <c r="G72" s="22">
        <f>IF($A72="",0,MAX(0,MIN($D72,G$5+12)-MAX($C72,G$5)))</f>
        <v/>
      </c>
      <c r="H72" s="22">
        <f>IF($A72="",0,MAX(0,MIN($D72,H$5+12)-MAX($C72,H$5)))</f>
        <v/>
      </c>
      <c r="I72" s="22">
        <f>IF($A72="",0,MAX(0,MIN($D72,I$5+12)-MAX($C72,I$5)))</f>
        <v/>
      </c>
      <c r="J72" s="22">
        <f>IF($A72="",0,MAX(0,MIN($D72,J$5+12)-MAX($C72,J$5)))</f>
        <v/>
      </c>
      <c r="K72" s="22">
        <f>IF($A72="",0,MAX(0,MIN($D72,K$5+12)-MAX($C72,K$5)))</f>
        <v/>
      </c>
      <c r="L72" s="22">
        <f>IF($A72="",0,MAX(0,MIN($D72,L$5+12)-MAX($C72,L$5)))</f>
        <v/>
      </c>
      <c r="M72" s="22">
        <f>IF($A72="",0,MAX(0,MIN($D72,M$5+12)-MAX($C72,M$5)))</f>
        <v/>
      </c>
      <c r="N72" s="22">
        <f>IF($A72="",0,MAX(0,MIN($D72,N$5+12)-MAX($C72,N$5)))</f>
        <v/>
      </c>
      <c r="O72" s="22">
        <f>IF($A72="",0,MAX(0,MIN($D72,O$5+12)-MAX($C72,O$5)))</f>
        <v/>
      </c>
      <c r="P72" s="22">
        <f>IF($A72="",0,MAX(0,MIN($D72,P$5+12)-MAX($C72,P$5)))</f>
        <v/>
      </c>
      <c r="Q72" s="22">
        <f>IF($A72="",0,MAX(0,MIN($D72,Q$5+12)-MAX($C72,Q$5)))</f>
        <v/>
      </c>
      <c r="S72" s="19">
        <f>IF(OR($A72="",F72=0),0,IF(AND($E72&lt;=F$5+12,$D72=$E72),(Register!$F72-Register!$G72-0),IF($B72="RB",MIN(ROUND((Register!$F72-0)*Register!$J72*F72/12,2),(Register!$F72-Register!$G72-0)),MIN(ROUND((Register!$F72-Register!$G72)/(Register!$H72*12)*F72,2),(Register!$F72-Register!$G72-0)))))</f>
        <v/>
      </c>
      <c r="T72" s="19">
        <f>IF(OR($A72="",G72=0),0,IF(AND($E72&lt;=G$5+12,$D72=$E72),(Register!$F72-Register!$G72-SUM($S72:S72)),IF($B72="RB",MIN(ROUND((Register!$F72-SUM($S72:S72))*Register!$J72*G72/12,2),(Register!$F72-Register!$G72-SUM($S72:S72))),MIN(ROUND((Register!$F72-Register!$G72)/(Register!$H72*12)*G72,2),(Register!$F72-Register!$G72-SUM($S72:S72))))))</f>
        <v/>
      </c>
      <c r="U72" s="19">
        <f>IF(OR($A72="",H72=0),0,IF(AND($E72&lt;=H$5+12,$D72=$E72),(Register!$F72-Register!$G72-SUM($S72:T72)),IF($B72="RB",MIN(ROUND((Register!$F72-SUM($S72:T72))*Register!$J72*H72/12,2),(Register!$F72-Register!$G72-SUM($S72:T72))),MIN(ROUND((Register!$F72-Register!$G72)/(Register!$H72*12)*H72,2),(Register!$F72-Register!$G72-SUM($S72:T72))))))</f>
        <v/>
      </c>
      <c r="V72" s="19">
        <f>IF(OR($A72="",I72=0),0,IF(AND($E72&lt;=I$5+12,$D72=$E72),(Register!$F72-Register!$G72-SUM($S72:U72)),IF($B72="RB",MIN(ROUND((Register!$F72-SUM($S72:U72))*Register!$J72*I72/12,2),(Register!$F72-Register!$G72-SUM($S72:U72))),MIN(ROUND((Register!$F72-Register!$G72)/(Register!$H72*12)*I72,2),(Register!$F72-Register!$G72-SUM($S72:U72))))))</f>
        <v/>
      </c>
      <c r="W72" s="19">
        <f>IF(OR($A72="",J72=0),0,IF(AND($E72&lt;=J$5+12,$D72=$E72),(Register!$F72-Register!$G72-SUM($S72:V72)),IF($B72="RB",MIN(ROUND((Register!$F72-SUM($S72:V72))*Register!$J72*J72/12,2),(Register!$F72-Register!$G72-SUM($S72:V72))),MIN(ROUND((Register!$F72-Register!$G72)/(Register!$H72*12)*J72,2),(Register!$F72-Register!$G72-SUM($S72:V72))))))</f>
        <v/>
      </c>
      <c r="X72" s="19">
        <f>IF(OR($A72="",K72=0),0,IF(AND($E72&lt;=K$5+12,$D72=$E72),(Register!$F72-Register!$G72-SUM($S72:W72)),IF($B72="RB",MIN(ROUND((Register!$F72-SUM($S72:W72))*Register!$J72*K72/12,2),(Register!$F72-Register!$G72-SUM($S72:W72))),MIN(ROUND((Register!$F72-Register!$G72)/(Register!$H72*12)*K72,2),(Register!$F72-Register!$G72-SUM($S72:W72))))))</f>
        <v/>
      </c>
      <c r="Y72" s="19">
        <f>IF(OR($A72="",L72=0),0,IF(AND($E72&lt;=L$5+12,$D72=$E72),(Register!$F72-Register!$G72-SUM($S72:X72)),IF($B72="RB",MIN(ROUND((Register!$F72-SUM($S72:X72))*Register!$J72*L72/12,2),(Register!$F72-Register!$G72-SUM($S72:X72))),MIN(ROUND((Register!$F72-Register!$G72)/(Register!$H72*12)*L72,2),(Register!$F72-Register!$G72-SUM($S72:X72))))))</f>
        <v/>
      </c>
      <c r="Z72" s="19">
        <f>IF(OR($A72="",M72=0),0,IF(AND($E72&lt;=M$5+12,$D72=$E72),(Register!$F72-Register!$G72-SUM($S72:Y72)),IF($B72="RB",MIN(ROUND((Register!$F72-SUM($S72:Y72))*Register!$J72*M72/12,2),(Register!$F72-Register!$G72-SUM($S72:Y72))),MIN(ROUND((Register!$F72-Register!$G72)/(Register!$H72*12)*M72,2),(Register!$F72-Register!$G72-SUM($S72:Y72))))))</f>
        <v/>
      </c>
      <c r="AA72" s="19">
        <f>IF(OR($A72="",N72=0),0,IF(AND($E72&lt;=N$5+12,$D72=$E72),(Register!$F72-Register!$G72-SUM($S72:Z72)),IF($B72="RB",MIN(ROUND((Register!$F72-SUM($S72:Z72))*Register!$J72*N72/12,2),(Register!$F72-Register!$G72-SUM($S72:Z72))),MIN(ROUND((Register!$F72-Register!$G72)/(Register!$H72*12)*N72,2),(Register!$F72-Register!$G72-SUM($S72:Z72))))))</f>
        <v/>
      </c>
      <c r="AB72" s="19">
        <f>IF(OR($A72="",O72=0),0,IF(AND($E72&lt;=O$5+12,$D72=$E72),(Register!$F72-Register!$G72-SUM($S72:AA72)),IF($B72="RB",MIN(ROUND((Register!$F72-SUM($S72:AA72))*Register!$J72*O72/12,2),(Register!$F72-Register!$G72-SUM($S72:AA72))),MIN(ROUND((Register!$F72-Register!$G72)/(Register!$H72*12)*O72,2),(Register!$F72-Register!$G72-SUM($S72:AA72))))))</f>
        <v/>
      </c>
      <c r="AC72" s="19">
        <f>IF(OR($A72="",P72=0),0,IF(AND($E72&lt;=P$5+12,$D72=$E72),(Register!$F72-Register!$G72-SUM($S72:AB72)),IF($B72="RB",MIN(ROUND((Register!$F72-SUM($S72:AB72))*Register!$J72*P72/12,2),(Register!$F72-Register!$G72-SUM($S72:AB72))),MIN(ROUND((Register!$F72-Register!$G72)/(Register!$H72*12)*P72,2),(Register!$F72-Register!$G72-SUM($S72:AB72))))))</f>
        <v/>
      </c>
      <c r="AD72" s="19">
        <f>IF(OR($A72="",Q72=0),0,IF(AND($E72&lt;=Q$5+12,$D72=$E72),(Register!$F72-Register!$G72-SUM($S72:AC72)),IF($B72="RB",MIN(ROUND((Register!$F72-SUM($S72:AC72))*Register!$J72*Q72/12,2),(Register!$F72-Register!$G72-SUM($S72:AC72))),MIN(ROUND((Register!$F72-Register!$G72)/(Register!$H72*12)*Q72,2),(Register!$F72-Register!$G72-SUM($S72:AC72))))))</f>
        <v/>
      </c>
      <c r="AE72" s="19">
        <f>SUM(S72:AD72)</f>
        <v/>
      </c>
    </row>
    <row r="73">
      <c r="A73" s="6">
        <f>IF(Register!$A73="","",Register!$A73)</f>
        <v/>
      </c>
      <c r="B73" s="6">
        <f>IF($A73="","",Register!$I73)</f>
        <v/>
      </c>
      <c r="C73" s="22">
        <f>IF($A73="","",YEAR(Register!$E73)*12+MONTH(Register!$E73))</f>
        <v/>
      </c>
      <c r="D73" s="22">
        <f>IF($A73="","",IF(Register!$K73="",E73,MIN(E73,YEAR(Register!$K73)*12+MONTH(Register!$K73))))</f>
        <v/>
      </c>
      <c r="E73" s="22">
        <f>IF($A73="","",C73+ROUND(Register!$H73*12,0))</f>
        <v/>
      </c>
      <c r="F73" s="22">
        <f>IF($A73="",0,MAX(0,MIN($D73,F$5+12)-MAX($C73,F$5)))</f>
        <v/>
      </c>
      <c r="G73" s="22">
        <f>IF($A73="",0,MAX(0,MIN($D73,G$5+12)-MAX($C73,G$5)))</f>
        <v/>
      </c>
      <c r="H73" s="22">
        <f>IF($A73="",0,MAX(0,MIN($D73,H$5+12)-MAX($C73,H$5)))</f>
        <v/>
      </c>
      <c r="I73" s="22">
        <f>IF($A73="",0,MAX(0,MIN($D73,I$5+12)-MAX($C73,I$5)))</f>
        <v/>
      </c>
      <c r="J73" s="22">
        <f>IF($A73="",0,MAX(0,MIN($D73,J$5+12)-MAX($C73,J$5)))</f>
        <v/>
      </c>
      <c r="K73" s="22">
        <f>IF($A73="",0,MAX(0,MIN($D73,K$5+12)-MAX($C73,K$5)))</f>
        <v/>
      </c>
      <c r="L73" s="22">
        <f>IF($A73="",0,MAX(0,MIN($D73,L$5+12)-MAX($C73,L$5)))</f>
        <v/>
      </c>
      <c r="M73" s="22">
        <f>IF($A73="",0,MAX(0,MIN($D73,M$5+12)-MAX($C73,M$5)))</f>
        <v/>
      </c>
      <c r="N73" s="22">
        <f>IF($A73="",0,MAX(0,MIN($D73,N$5+12)-MAX($C73,N$5)))</f>
        <v/>
      </c>
      <c r="O73" s="22">
        <f>IF($A73="",0,MAX(0,MIN($D73,O$5+12)-MAX($C73,O$5)))</f>
        <v/>
      </c>
      <c r="P73" s="22">
        <f>IF($A73="",0,MAX(0,MIN($D73,P$5+12)-MAX($C73,P$5)))</f>
        <v/>
      </c>
      <c r="Q73" s="22">
        <f>IF($A73="",0,MAX(0,MIN($D73,Q$5+12)-MAX($C73,Q$5)))</f>
        <v/>
      </c>
      <c r="S73" s="19">
        <f>IF(OR($A73="",F73=0),0,IF(AND($E73&lt;=F$5+12,$D73=$E73),(Register!$F73-Register!$G73-0),IF($B73="RB",MIN(ROUND((Register!$F73-0)*Register!$J73*F73/12,2),(Register!$F73-Register!$G73-0)),MIN(ROUND((Register!$F73-Register!$G73)/(Register!$H73*12)*F73,2),(Register!$F73-Register!$G73-0)))))</f>
        <v/>
      </c>
      <c r="T73" s="19">
        <f>IF(OR($A73="",G73=0),0,IF(AND($E73&lt;=G$5+12,$D73=$E73),(Register!$F73-Register!$G73-SUM($S73:S73)),IF($B73="RB",MIN(ROUND((Register!$F73-SUM($S73:S73))*Register!$J73*G73/12,2),(Register!$F73-Register!$G73-SUM($S73:S73))),MIN(ROUND((Register!$F73-Register!$G73)/(Register!$H73*12)*G73,2),(Register!$F73-Register!$G73-SUM($S73:S73))))))</f>
        <v/>
      </c>
      <c r="U73" s="19">
        <f>IF(OR($A73="",H73=0),0,IF(AND($E73&lt;=H$5+12,$D73=$E73),(Register!$F73-Register!$G73-SUM($S73:T73)),IF($B73="RB",MIN(ROUND((Register!$F73-SUM($S73:T73))*Register!$J73*H73/12,2),(Register!$F73-Register!$G73-SUM($S73:T73))),MIN(ROUND((Register!$F73-Register!$G73)/(Register!$H73*12)*H73,2),(Register!$F73-Register!$G73-SUM($S73:T73))))))</f>
        <v/>
      </c>
      <c r="V73" s="19">
        <f>IF(OR($A73="",I73=0),0,IF(AND($E73&lt;=I$5+12,$D73=$E73),(Register!$F73-Register!$G73-SUM($S73:U73)),IF($B73="RB",MIN(ROUND((Register!$F73-SUM($S73:U73))*Register!$J73*I73/12,2),(Register!$F73-Register!$G73-SUM($S73:U73))),MIN(ROUND((Register!$F73-Register!$G73)/(Register!$H73*12)*I73,2),(Register!$F73-Register!$G73-SUM($S73:U73))))))</f>
        <v/>
      </c>
      <c r="W73" s="19">
        <f>IF(OR($A73="",J73=0),0,IF(AND($E73&lt;=J$5+12,$D73=$E73),(Register!$F73-Register!$G73-SUM($S73:V73)),IF($B73="RB",MIN(ROUND((Register!$F73-SUM($S73:V73))*Register!$J73*J73/12,2),(Register!$F73-Register!$G73-SUM($S73:V73))),MIN(ROUND((Register!$F73-Register!$G73)/(Register!$H73*12)*J73,2),(Register!$F73-Register!$G73-SUM($S73:V73))))))</f>
        <v/>
      </c>
      <c r="X73" s="19">
        <f>IF(OR($A73="",K73=0),0,IF(AND($E73&lt;=K$5+12,$D73=$E73),(Register!$F73-Register!$G73-SUM($S73:W73)),IF($B73="RB",MIN(ROUND((Register!$F73-SUM($S73:W73))*Register!$J73*K73/12,2),(Register!$F73-Register!$G73-SUM($S73:W73))),MIN(ROUND((Register!$F73-Register!$G73)/(Register!$H73*12)*K73,2),(Register!$F73-Register!$G73-SUM($S73:W73))))))</f>
        <v/>
      </c>
      <c r="Y73" s="19">
        <f>IF(OR($A73="",L73=0),0,IF(AND($E73&lt;=L$5+12,$D73=$E73),(Register!$F73-Register!$G73-SUM($S73:X73)),IF($B73="RB",MIN(ROUND((Register!$F73-SUM($S73:X73))*Register!$J73*L73/12,2),(Register!$F73-Register!$G73-SUM($S73:X73))),MIN(ROUND((Register!$F73-Register!$G73)/(Register!$H73*12)*L73,2),(Register!$F73-Register!$G73-SUM($S73:X73))))))</f>
        <v/>
      </c>
      <c r="Z73" s="19">
        <f>IF(OR($A73="",M73=0),0,IF(AND($E73&lt;=M$5+12,$D73=$E73),(Register!$F73-Register!$G73-SUM($S73:Y73)),IF($B73="RB",MIN(ROUND((Register!$F73-SUM($S73:Y73))*Register!$J73*M73/12,2),(Register!$F73-Register!$G73-SUM($S73:Y73))),MIN(ROUND((Register!$F73-Register!$G73)/(Register!$H73*12)*M73,2),(Register!$F73-Register!$G73-SUM($S73:Y73))))))</f>
        <v/>
      </c>
      <c r="AA73" s="19">
        <f>IF(OR($A73="",N73=0),0,IF(AND($E73&lt;=N$5+12,$D73=$E73),(Register!$F73-Register!$G73-SUM($S73:Z73)),IF($B73="RB",MIN(ROUND((Register!$F73-SUM($S73:Z73))*Register!$J73*N73/12,2),(Register!$F73-Register!$G73-SUM($S73:Z73))),MIN(ROUND((Register!$F73-Register!$G73)/(Register!$H73*12)*N73,2),(Register!$F73-Register!$G73-SUM($S73:Z73))))))</f>
        <v/>
      </c>
      <c r="AB73" s="19">
        <f>IF(OR($A73="",O73=0),0,IF(AND($E73&lt;=O$5+12,$D73=$E73),(Register!$F73-Register!$G73-SUM($S73:AA73)),IF($B73="RB",MIN(ROUND((Register!$F73-SUM($S73:AA73))*Register!$J73*O73/12,2),(Register!$F73-Register!$G73-SUM($S73:AA73))),MIN(ROUND((Register!$F73-Register!$G73)/(Register!$H73*12)*O73,2),(Register!$F73-Register!$G73-SUM($S73:AA73))))))</f>
        <v/>
      </c>
      <c r="AC73" s="19">
        <f>IF(OR($A73="",P73=0),0,IF(AND($E73&lt;=P$5+12,$D73=$E73),(Register!$F73-Register!$G73-SUM($S73:AB73)),IF($B73="RB",MIN(ROUND((Register!$F73-SUM($S73:AB73))*Register!$J73*P73/12,2),(Register!$F73-Register!$G73-SUM($S73:AB73))),MIN(ROUND((Register!$F73-Register!$G73)/(Register!$H73*12)*P73,2),(Register!$F73-Register!$G73-SUM($S73:AB73))))))</f>
        <v/>
      </c>
      <c r="AD73" s="19">
        <f>IF(OR($A73="",Q73=0),0,IF(AND($E73&lt;=Q$5+12,$D73=$E73),(Register!$F73-Register!$G73-SUM($S73:AC73)),IF($B73="RB",MIN(ROUND((Register!$F73-SUM($S73:AC73))*Register!$J73*Q73/12,2),(Register!$F73-Register!$G73-SUM($S73:AC73))),MIN(ROUND((Register!$F73-Register!$G73)/(Register!$H73*12)*Q73,2),(Register!$F73-Register!$G73-SUM($S73:AC73))))))</f>
        <v/>
      </c>
      <c r="AE73" s="19">
        <f>SUM(S73:AD73)</f>
        <v/>
      </c>
    </row>
    <row r="74">
      <c r="A74" s="6">
        <f>IF(Register!$A74="","",Register!$A74)</f>
        <v/>
      </c>
      <c r="B74" s="6">
        <f>IF($A74="","",Register!$I74)</f>
        <v/>
      </c>
      <c r="C74" s="22">
        <f>IF($A74="","",YEAR(Register!$E74)*12+MONTH(Register!$E74))</f>
        <v/>
      </c>
      <c r="D74" s="22">
        <f>IF($A74="","",IF(Register!$K74="",E74,MIN(E74,YEAR(Register!$K74)*12+MONTH(Register!$K74))))</f>
        <v/>
      </c>
      <c r="E74" s="22">
        <f>IF($A74="","",C74+ROUND(Register!$H74*12,0))</f>
        <v/>
      </c>
      <c r="F74" s="22">
        <f>IF($A74="",0,MAX(0,MIN($D74,F$5+12)-MAX($C74,F$5)))</f>
        <v/>
      </c>
      <c r="G74" s="22">
        <f>IF($A74="",0,MAX(0,MIN($D74,G$5+12)-MAX($C74,G$5)))</f>
        <v/>
      </c>
      <c r="H74" s="22">
        <f>IF($A74="",0,MAX(0,MIN($D74,H$5+12)-MAX($C74,H$5)))</f>
        <v/>
      </c>
      <c r="I74" s="22">
        <f>IF($A74="",0,MAX(0,MIN($D74,I$5+12)-MAX($C74,I$5)))</f>
        <v/>
      </c>
      <c r="J74" s="22">
        <f>IF($A74="",0,MAX(0,MIN($D74,J$5+12)-MAX($C74,J$5)))</f>
        <v/>
      </c>
      <c r="K74" s="22">
        <f>IF($A74="",0,MAX(0,MIN($D74,K$5+12)-MAX($C74,K$5)))</f>
        <v/>
      </c>
      <c r="L74" s="22">
        <f>IF($A74="",0,MAX(0,MIN($D74,L$5+12)-MAX($C74,L$5)))</f>
        <v/>
      </c>
      <c r="M74" s="22">
        <f>IF($A74="",0,MAX(0,MIN($D74,M$5+12)-MAX($C74,M$5)))</f>
        <v/>
      </c>
      <c r="N74" s="22">
        <f>IF($A74="",0,MAX(0,MIN($D74,N$5+12)-MAX($C74,N$5)))</f>
        <v/>
      </c>
      <c r="O74" s="22">
        <f>IF($A74="",0,MAX(0,MIN($D74,O$5+12)-MAX($C74,O$5)))</f>
        <v/>
      </c>
      <c r="P74" s="22">
        <f>IF($A74="",0,MAX(0,MIN($D74,P$5+12)-MAX($C74,P$5)))</f>
        <v/>
      </c>
      <c r="Q74" s="22">
        <f>IF($A74="",0,MAX(0,MIN($D74,Q$5+12)-MAX($C74,Q$5)))</f>
        <v/>
      </c>
      <c r="S74" s="19">
        <f>IF(OR($A74="",F74=0),0,IF(AND($E74&lt;=F$5+12,$D74=$E74),(Register!$F74-Register!$G74-0),IF($B74="RB",MIN(ROUND((Register!$F74-0)*Register!$J74*F74/12,2),(Register!$F74-Register!$G74-0)),MIN(ROUND((Register!$F74-Register!$G74)/(Register!$H74*12)*F74,2),(Register!$F74-Register!$G74-0)))))</f>
        <v/>
      </c>
      <c r="T74" s="19">
        <f>IF(OR($A74="",G74=0),0,IF(AND($E74&lt;=G$5+12,$D74=$E74),(Register!$F74-Register!$G74-SUM($S74:S74)),IF($B74="RB",MIN(ROUND((Register!$F74-SUM($S74:S74))*Register!$J74*G74/12,2),(Register!$F74-Register!$G74-SUM($S74:S74))),MIN(ROUND((Register!$F74-Register!$G74)/(Register!$H74*12)*G74,2),(Register!$F74-Register!$G74-SUM($S74:S74))))))</f>
        <v/>
      </c>
      <c r="U74" s="19">
        <f>IF(OR($A74="",H74=0),0,IF(AND($E74&lt;=H$5+12,$D74=$E74),(Register!$F74-Register!$G74-SUM($S74:T74)),IF($B74="RB",MIN(ROUND((Register!$F74-SUM($S74:T74))*Register!$J74*H74/12,2),(Register!$F74-Register!$G74-SUM($S74:T74))),MIN(ROUND((Register!$F74-Register!$G74)/(Register!$H74*12)*H74,2),(Register!$F74-Register!$G74-SUM($S74:T74))))))</f>
        <v/>
      </c>
      <c r="V74" s="19">
        <f>IF(OR($A74="",I74=0),0,IF(AND($E74&lt;=I$5+12,$D74=$E74),(Register!$F74-Register!$G74-SUM($S74:U74)),IF($B74="RB",MIN(ROUND((Register!$F74-SUM($S74:U74))*Register!$J74*I74/12,2),(Register!$F74-Register!$G74-SUM($S74:U74))),MIN(ROUND((Register!$F74-Register!$G74)/(Register!$H74*12)*I74,2),(Register!$F74-Register!$G74-SUM($S74:U74))))))</f>
        <v/>
      </c>
      <c r="W74" s="19">
        <f>IF(OR($A74="",J74=0),0,IF(AND($E74&lt;=J$5+12,$D74=$E74),(Register!$F74-Register!$G74-SUM($S74:V74)),IF($B74="RB",MIN(ROUND((Register!$F74-SUM($S74:V74))*Register!$J74*J74/12,2),(Register!$F74-Register!$G74-SUM($S74:V74))),MIN(ROUND((Register!$F74-Register!$G74)/(Register!$H74*12)*J74,2),(Register!$F74-Register!$G74-SUM($S74:V74))))))</f>
        <v/>
      </c>
      <c r="X74" s="19">
        <f>IF(OR($A74="",K74=0),0,IF(AND($E74&lt;=K$5+12,$D74=$E74),(Register!$F74-Register!$G74-SUM($S74:W74)),IF($B74="RB",MIN(ROUND((Register!$F74-SUM($S74:W74))*Register!$J74*K74/12,2),(Register!$F74-Register!$G74-SUM($S74:W74))),MIN(ROUND((Register!$F74-Register!$G74)/(Register!$H74*12)*K74,2),(Register!$F74-Register!$G74-SUM($S74:W74))))))</f>
        <v/>
      </c>
      <c r="Y74" s="19">
        <f>IF(OR($A74="",L74=0),0,IF(AND($E74&lt;=L$5+12,$D74=$E74),(Register!$F74-Register!$G74-SUM($S74:X74)),IF($B74="RB",MIN(ROUND((Register!$F74-SUM($S74:X74))*Register!$J74*L74/12,2),(Register!$F74-Register!$G74-SUM($S74:X74))),MIN(ROUND((Register!$F74-Register!$G74)/(Register!$H74*12)*L74,2),(Register!$F74-Register!$G74-SUM($S74:X74))))))</f>
        <v/>
      </c>
      <c r="Z74" s="19">
        <f>IF(OR($A74="",M74=0),0,IF(AND($E74&lt;=M$5+12,$D74=$E74),(Register!$F74-Register!$G74-SUM($S74:Y74)),IF($B74="RB",MIN(ROUND((Register!$F74-SUM($S74:Y74))*Register!$J74*M74/12,2),(Register!$F74-Register!$G74-SUM($S74:Y74))),MIN(ROUND((Register!$F74-Register!$G74)/(Register!$H74*12)*M74,2),(Register!$F74-Register!$G74-SUM($S74:Y74))))))</f>
        <v/>
      </c>
      <c r="AA74" s="19">
        <f>IF(OR($A74="",N74=0),0,IF(AND($E74&lt;=N$5+12,$D74=$E74),(Register!$F74-Register!$G74-SUM($S74:Z74)),IF($B74="RB",MIN(ROUND((Register!$F74-SUM($S74:Z74))*Register!$J74*N74/12,2),(Register!$F74-Register!$G74-SUM($S74:Z74))),MIN(ROUND((Register!$F74-Register!$G74)/(Register!$H74*12)*N74,2),(Register!$F74-Register!$G74-SUM($S74:Z74))))))</f>
        <v/>
      </c>
      <c r="AB74" s="19">
        <f>IF(OR($A74="",O74=0),0,IF(AND($E74&lt;=O$5+12,$D74=$E74),(Register!$F74-Register!$G74-SUM($S74:AA74)),IF($B74="RB",MIN(ROUND((Register!$F74-SUM($S74:AA74))*Register!$J74*O74/12,2),(Register!$F74-Register!$G74-SUM($S74:AA74))),MIN(ROUND((Register!$F74-Register!$G74)/(Register!$H74*12)*O74,2),(Register!$F74-Register!$G74-SUM($S74:AA74))))))</f>
        <v/>
      </c>
      <c r="AC74" s="19">
        <f>IF(OR($A74="",P74=0),0,IF(AND($E74&lt;=P$5+12,$D74=$E74),(Register!$F74-Register!$G74-SUM($S74:AB74)),IF($B74="RB",MIN(ROUND((Register!$F74-SUM($S74:AB74))*Register!$J74*P74/12,2),(Register!$F74-Register!$G74-SUM($S74:AB74))),MIN(ROUND((Register!$F74-Register!$G74)/(Register!$H74*12)*P74,2),(Register!$F74-Register!$G74-SUM($S74:AB74))))))</f>
        <v/>
      </c>
      <c r="AD74" s="19">
        <f>IF(OR($A74="",Q74=0),0,IF(AND($E74&lt;=Q$5+12,$D74=$E74),(Register!$F74-Register!$G74-SUM($S74:AC74)),IF($B74="RB",MIN(ROUND((Register!$F74-SUM($S74:AC74))*Register!$J74*Q74/12,2),(Register!$F74-Register!$G74-SUM($S74:AC74))),MIN(ROUND((Register!$F74-Register!$G74)/(Register!$H74*12)*Q74,2),(Register!$F74-Register!$G74-SUM($S74:AC74))))))</f>
        <v/>
      </c>
      <c r="AE74" s="19">
        <f>SUM(S74:AD74)</f>
        <v/>
      </c>
    </row>
    <row r="75">
      <c r="A75" s="6">
        <f>IF(Register!$A75="","",Register!$A75)</f>
        <v/>
      </c>
      <c r="B75" s="6">
        <f>IF($A75="","",Register!$I75)</f>
        <v/>
      </c>
      <c r="C75" s="22">
        <f>IF($A75="","",YEAR(Register!$E75)*12+MONTH(Register!$E75))</f>
        <v/>
      </c>
      <c r="D75" s="22">
        <f>IF($A75="","",IF(Register!$K75="",E75,MIN(E75,YEAR(Register!$K75)*12+MONTH(Register!$K75))))</f>
        <v/>
      </c>
      <c r="E75" s="22">
        <f>IF($A75="","",C75+ROUND(Register!$H75*12,0))</f>
        <v/>
      </c>
      <c r="F75" s="22">
        <f>IF($A75="",0,MAX(0,MIN($D75,F$5+12)-MAX($C75,F$5)))</f>
        <v/>
      </c>
      <c r="G75" s="22">
        <f>IF($A75="",0,MAX(0,MIN($D75,G$5+12)-MAX($C75,G$5)))</f>
        <v/>
      </c>
      <c r="H75" s="22">
        <f>IF($A75="",0,MAX(0,MIN($D75,H$5+12)-MAX($C75,H$5)))</f>
        <v/>
      </c>
      <c r="I75" s="22">
        <f>IF($A75="",0,MAX(0,MIN($D75,I$5+12)-MAX($C75,I$5)))</f>
        <v/>
      </c>
      <c r="J75" s="22">
        <f>IF($A75="",0,MAX(0,MIN($D75,J$5+12)-MAX($C75,J$5)))</f>
        <v/>
      </c>
      <c r="K75" s="22">
        <f>IF($A75="",0,MAX(0,MIN($D75,K$5+12)-MAX($C75,K$5)))</f>
        <v/>
      </c>
      <c r="L75" s="22">
        <f>IF($A75="",0,MAX(0,MIN($D75,L$5+12)-MAX($C75,L$5)))</f>
        <v/>
      </c>
      <c r="M75" s="22">
        <f>IF($A75="",0,MAX(0,MIN($D75,M$5+12)-MAX($C75,M$5)))</f>
        <v/>
      </c>
      <c r="N75" s="22">
        <f>IF($A75="",0,MAX(0,MIN($D75,N$5+12)-MAX($C75,N$5)))</f>
        <v/>
      </c>
      <c r="O75" s="22">
        <f>IF($A75="",0,MAX(0,MIN($D75,O$5+12)-MAX($C75,O$5)))</f>
        <v/>
      </c>
      <c r="P75" s="22">
        <f>IF($A75="",0,MAX(0,MIN($D75,P$5+12)-MAX($C75,P$5)))</f>
        <v/>
      </c>
      <c r="Q75" s="22">
        <f>IF($A75="",0,MAX(0,MIN($D75,Q$5+12)-MAX($C75,Q$5)))</f>
        <v/>
      </c>
      <c r="S75" s="19">
        <f>IF(OR($A75="",F75=0),0,IF(AND($E75&lt;=F$5+12,$D75=$E75),(Register!$F75-Register!$G75-0),IF($B75="RB",MIN(ROUND((Register!$F75-0)*Register!$J75*F75/12,2),(Register!$F75-Register!$G75-0)),MIN(ROUND((Register!$F75-Register!$G75)/(Register!$H75*12)*F75,2),(Register!$F75-Register!$G75-0)))))</f>
        <v/>
      </c>
      <c r="T75" s="19">
        <f>IF(OR($A75="",G75=0),0,IF(AND($E75&lt;=G$5+12,$D75=$E75),(Register!$F75-Register!$G75-SUM($S75:S75)),IF($B75="RB",MIN(ROUND((Register!$F75-SUM($S75:S75))*Register!$J75*G75/12,2),(Register!$F75-Register!$G75-SUM($S75:S75))),MIN(ROUND((Register!$F75-Register!$G75)/(Register!$H75*12)*G75,2),(Register!$F75-Register!$G75-SUM($S75:S75))))))</f>
        <v/>
      </c>
      <c r="U75" s="19">
        <f>IF(OR($A75="",H75=0),0,IF(AND($E75&lt;=H$5+12,$D75=$E75),(Register!$F75-Register!$G75-SUM($S75:T75)),IF($B75="RB",MIN(ROUND((Register!$F75-SUM($S75:T75))*Register!$J75*H75/12,2),(Register!$F75-Register!$G75-SUM($S75:T75))),MIN(ROUND((Register!$F75-Register!$G75)/(Register!$H75*12)*H75,2),(Register!$F75-Register!$G75-SUM($S75:T75))))))</f>
        <v/>
      </c>
      <c r="V75" s="19">
        <f>IF(OR($A75="",I75=0),0,IF(AND($E75&lt;=I$5+12,$D75=$E75),(Register!$F75-Register!$G75-SUM($S75:U75)),IF($B75="RB",MIN(ROUND((Register!$F75-SUM($S75:U75))*Register!$J75*I75/12,2),(Register!$F75-Register!$G75-SUM($S75:U75))),MIN(ROUND((Register!$F75-Register!$G75)/(Register!$H75*12)*I75,2),(Register!$F75-Register!$G75-SUM($S75:U75))))))</f>
        <v/>
      </c>
      <c r="W75" s="19">
        <f>IF(OR($A75="",J75=0),0,IF(AND($E75&lt;=J$5+12,$D75=$E75),(Register!$F75-Register!$G75-SUM($S75:V75)),IF($B75="RB",MIN(ROUND((Register!$F75-SUM($S75:V75))*Register!$J75*J75/12,2),(Register!$F75-Register!$G75-SUM($S75:V75))),MIN(ROUND((Register!$F75-Register!$G75)/(Register!$H75*12)*J75,2),(Register!$F75-Register!$G75-SUM($S75:V75))))))</f>
        <v/>
      </c>
      <c r="X75" s="19">
        <f>IF(OR($A75="",K75=0),0,IF(AND($E75&lt;=K$5+12,$D75=$E75),(Register!$F75-Register!$G75-SUM($S75:W75)),IF($B75="RB",MIN(ROUND((Register!$F75-SUM($S75:W75))*Register!$J75*K75/12,2),(Register!$F75-Register!$G75-SUM($S75:W75))),MIN(ROUND((Register!$F75-Register!$G75)/(Register!$H75*12)*K75,2),(Register!$F75-Register!$G75-SUM($S75:W75))))))</f>
        <v/>
      </c>
      <c r="Y75" s="19">
        <f>IF(OR($A75="",L75=0),0,IF(AND($E75&lt;=L$5+12,$D75=$E75),(Register!$F75-Register!$G75-SUM($S75:X75)),IF($B75="RB",MIN(ROUND((Register!$F75-SUM($S75:X75))*Register!$J75*L75/12,2),(Register!$F75-Register!$G75-SUM($S75:X75))),MIN(ROUND((Register!$F75-Register!$G75)/(Register!$H75*12)*L75,2),(Register!$F75-Register!$G75-SUM($S75:X75))))))</f>
        <v/>
      </c>
      <c r="Z75" s="19">
        <f>IF(OR($A75="",M75=0),0,IF(AND($E75&lt;=M$5+12,$D75=$E75),(Register!$F75-Register!$G75-SUM($S75:Y75)),IF($B75="RB",MIN(ROUND((Register!$F75-SUM($S75:Y75))*Register!$J75*M75/12,2),(Register!$F75-Register!$G75-SUM($S75:Y75))),MIN(ROUND((Register!$F75-Register!$G75)/(Register!$H75*12)*M75,2),(Register!$F75-Register!$G75-SUM($S75:Y75))))))</f>
        <v/>
      </c>
      <c r="AA75" s="19">
        <f>IF(OR($A75="",N75=0),0,IF(AND($E75&lt;=N$5+12,$D75=$E75),(Register!$F75-Register!$G75-SUM($S75:Z75)),IF($B75="RB",MIN(ROUND((Register!$F75-SUM($S75:Z75))*Register!$J75*N75/12,2),(Register!$F75-Register!$G75-SUM($S75:Z75))),MIN(ROUND((Register!$F75-Register!$G75)/(Register!$H75*12)*N75,2),(Register!$F75-Register!$G75-SUM($S75:Z75))))))</f>
        <v/>
      </c>
      <c r="AB75" s="19">
        <f>IF(OR($A75="",O75=0),0,IF(AND($E75&lt;=O$5+12,$D75=$E75),(Register!$F75-Register!$G75-SUM($S75:AA75)),IF($B75="RB",MIN(ROUND((Register!$F75-SUM($S75:AA75))*Register!$J75*O75/12,2),(Register!$F75-Register!$G75-SUM($S75:AA75))),MIN(ROUND((Register!$F75-Register!$G75)/(Register!$H75*12)*O75,2),(Register!$F75-Register!$G75-SUM($S75:AA75))))))</f>
        <v/>
      </c>
      <c r="AC75" s="19">
        <f>IF(OR($A75="",P75=0),0,IF(AND($E75&lt;=P$5+12,$D75=$E75),(Register!$F75-Register!$G75-SUM($S75:AB75)),IF($B75="RB",MIN(ROUND((Register!$F75-SUM($S75:AB75))*Register!$J75*P75/12,2),(Register!$F75-Register!$G75-SUM($S75:AB75))),MIN(ROUND((Register!$F75-Register!$G75)/(Register!$H75*12)*P75,2),(Register!$F75-Register!$G75-SUM($S75:AB75))))))</f>
        <v/>
      </c>
      <c r="AD75" s="19">
        <f>IF(OR($A75="",Q75=0),0,IF(AND($E75&lt;=Q$5+12,$D75=$E75),(Register!$F75-Register!$G75-SUM($S75:AC75)),IF($B75="RB",MIN(ROUND((Register!$F75-SUM($S75:AC75))*Register!$J75*Q75/12,2),(Register!$F75-Register!$G75-SUM($S75:AC75))),MIN(ROUND((Register!$F75-Register!$G75)/(Register!$H75*12)*Q75,2),(Register!$F75-Register!$G75-SUM($S75:AC75))))))</f>
        <v/>
      </c>
      <c r="AE75" s="19">
        <f>SUM(S75:AD75)</f>
        <v/>
      </c>
    </row>
    <row r="76">
      <c r="A76" s="6">
        <f>IF(Register!$A76="","",Register!$A76)</f>
        <v/>
      </c>
      <c r="B76" s="6">
        <f>IF($A76="","",Register!$I76)</f>
        <v/>
      </c>
      <c r="C76" s="22">
        <f>IF($A76="","",YEAR(Register!$E76)*12+MONTH(Register!$E76))</f>
        <v/>
      </c>
      <c r="D76" s="22">
        <f>IF($A76="","",IF(Register!$K76="",E76,MIN(E76,YEAR(Register!$K76)*12+MONTH(Register!$K76))))</f>
        <v/>
      </c>
      <c r="E76" s="22">
        <f>IF($A76="","",C76+ROUND(Register!$H76*12,0))</f>
        <v/>
      </c>
      <c r="F76" s="22">
        <f>IF($A76="",0,MAX(0,MIN($D76,F$5+12)-MAX($C76,F$5)))</f>
        <v/>
      </c>
      <c r="G76" s="22">
        <f>IF($A76="",0,MAX(0,MIN($D76,G$5+12)-MAX($C76,G$5)))</f>
        <v/>
      </c>
      <c r="H76" s="22">
        <f>IF($A76="",0,MAX(0,MIN($D76,H$5+12)-MAX($C76,H$5)))</f>
        <v/>
      </c>
      <c r="I76" s="22">
        <f>IF($A76="",0,MAX(0,MIN($D76,I$5+12)-MAX($C76,I$5)))</f>
        <v/>
      </c>
      <c r="J76" s="22">
        <f>IF($A76="",0,MAX(0,MIN($D76,J$5+12)-MAX($C76,J$5)))</f>
        <v/>
      </c>
      <c r="K76" s="22">
        <f>IF($A76="",0,MAX(0,MIN($D76,K$5+12)-MAX($C76,K$5)))</f>
        <v/>
      </c>
      <c r="L76" s="22">
        <f>IF($A76="",0,MAX(0,MIN($D76,L$5+12)-MAX($C76,L$5)))</f>
        <v/>
      </c>
      <c r="M76" s="22">
        <f>IF($A76="",0,MAX(0,MIN($D76,M$5+12)-MAX($C76,M$5)))</f>
        <v/>
      </c>
      <c r="N76" s="22">
        <f>IF($A76="",0,MAX(0,MIN($D76,N$5+12)-MAX($C76,N$5)))</f>
        <v/>
      </c>
      <c r="O76" s="22">
        <f>IF($A76="",0,MAX(0,MIN($D76,O$5+12)-MAX($C76,O$5)))</f>
        <v/>
      </c>
      <c r="P76" s="22">
        <f>IF($A76="",0,MAX(0,MIN($D76,P$5+12)-MAX($C76,P$5)))</f>
        <v/>
      </c>
      <c r="Q76" s="22">
        <f>IF($A76="",0,MAX(0,MIN($D76,Q$5+12)-MAX($C76,Q$5)))</f>
        <v/>
      </c>
      <c r="S76" s="19">
        <f>IF(OR($A76="",F76=0),0,IF(AND($E76&lt;=F$5+12,$D76=$E76),(Register!$F76-Register!$G76-0),IF($B76="RB",MIN(ROUND((Register!$F76-0)*Register!$J76*F76/12,2),(Register!$F76-Register!$G76-0)),MIN(ROUND((Register!$F76-Register!$G76)/(Register!$H76*12)*F76,2),(Register!$F76-Register!$G76-0)))))</f>
        <v/>
      </c>
      <c r="T76" s="19">
        <f>IF(OR($A76="",G76=0),0,IF(AND($E76&lt;=G$5+12,$D76=$E76),(Register!$F76-Register!$G76-SUM($S76:S76)),IF($B76="RB",MIN(ROUND((Register!$F76-SUM($S76:S76))*Register!$J76*G76/12,2),(Register!$F76-Register!$G76-SUM($S76:S76))),MIN(ROUND((Register!$F76-Register!$G76)/(Register!$H76*12)*G76,2),(Register!$F76-Register!$G76-SUM($S76:S76))))))</f>
        <v/>
      </c>
      <c r="U76" s="19">
        <f>IF(OR($A76="",H76=0),0,IF(AND($E76&lt;=H$5+12,$D76=$E76),(Register!$F76-Register!$G76-SUM($S76:T76)),IF($B76="RB",MIN(ROUND((Register!$F76-SUM($S76:T76))*Register!$J76*H76/12,2),(Register!$F76-Register!$G76-SUM($S76:T76))),MIN(ROUND((Register!$F76-Register!$G76)/(Register!$H76*12)*H76,2),(Register!$F76-Register!$G76-SUM($S76:T76))))))</f>
        <v/>
      </c>
      <c r="V76" s="19">
        <f>IF(OR($A76="",I76=0),0,IF(AND($E76&lt;=I$5+12,$D76=$E76),(Register!$F76-Register!$G76-SUM($S76:U76)),IF($B76="RB",MIN(ROUND((Register!$F76-SUM($S76:U76))*Register!$J76*I76/12,2),(Register!$F76-Register!$G76-SUM($S76:U76))),MIN(ROUND((Register!$F76-Register!$G76)/(Register!$H76*12)*I76,2),(Register!$F76-Register!$G76-SUM($S76:U76))))))</f>
        <v/>
      </c>
      <c r="W76" s="19">
        <f>IF(OR($A76="",J76=0),0,IF(AND($E76&lt;=J$5+12,$D76=$E76),(Register!$F76-Register!$G76-SUM($S76:V76)),IF($B76="RB",MIN(ROUND((Register!$F76-SUM($S76:V76))*Register!$J76*J76/12,2),(Register!$F76-Register!$G76-SUM($S76:V76))),MIN(ROUND((Register!$F76-Register!$G76)/(Register!$H76*12)*J76,2),(Register!$F76-Register!$G76-SUM($S76:V76))))))</f>
        <v/>
      </c>
      <c r="X76" s="19">
        <f>IF(OR($A76="",K76=0),0,IF(AND($E76&lt;=K$5+12,$D76=$E76),(Register!$F76-Register!$G76-SUM($S76:W76)),IF($B76="RB",MIN(ROUND((Register!$F76-SUM($S76:W76))*Register!$J76*K76/12,2),(Register!$F76-Register!$G76-SUM($S76:W76))),MIN(ROUND((Register!$F76-Register!$G76)/(Register!$H76*12)*K76,2),(Register!$F76-Register!$G76-SUM($S76:W76))))))</f>
        <v/>
      </c>
      <c r="Y76" s="19">
        <f>IF(OR($A76="",L76=0),0,IF(AND($E76&lt;=L$5+12,$D76=$E76),(Register!$F76-Register!$G76-SUM($S76:X76)),IF($B76="RB",MIN(ROUND((Register!$F76-SUM($S76:X76))*Register!$J76*L76/12,2),(Register!$F76-Register!$G76-SUM($S76:X76))),MIN(ROUND((Register!$F76-Register!$G76)/(Register!$H76*12)*L76,2),(Register!$F76-Register!$G76-SUM($S76:X76))))))</f>
        <v/>
      </c>
      <c r="Z76" s="19">
        <f>IF(OR($A76="",M76=0),0,IF(AND($E76&lt;=M$5+12,$D76=$E76),(Register!$F76-Register!$G76-SUM($S76:Y76)),IF($B76="RB",MIN(ROUND((Register!$F76-SUM($S76:Y76))*Register!$J76*M76/12,2),(Register!$F76-Register!$G76-SUM($S76:Y76))),MIN(ROUND((Register!$F76-Register!$G76)/(Register!$H76*12)*M76,2),(Register!$F76-Register!$G76-SUM($S76:Y76))))))</f>
        <v/>
      </c>
      <c r="AA76" s="19">
        <f>IF(OR($A76="",N76=0),0,IF(AND($E76&lt;=N$5+12,$D76=$E76),(Register!$F76-Register!$G76-SUM($S76:Z76)),IF($B76="RB",MIN(ROUND((Register!$F76-SUM($S76:Z76))*Register!$J76*N76/12,2),(Register!$F76-Register!$G76-SUM($S76:Z76))),MIN(ROUND((Register!$F76-Register!$G76)/(Register!$H76*12)*N76,2),(Register!$F76-Register!$G76-SUM($S76:Z76))))))</f>
        <v/>
      </c>
      <c r="AB76" s="19">
        <f>IF(OR($A76="",O76=0),0,IF(AND($E76&lt;=O$5+12,$D76=$E76),(Register!$F76-Register!$G76-SUM($S76:AA76)),IF($B76="RB",MIN(ROUND((Register!$F76-SUM($S76:AA76))*Register!$J76*O76/12,2),(Register!$F76-Register!$G76-SUM($S76:AA76))),MIN(ROUND((Register!$F76-Register!$G76)/(Register!$H76*12)*O76,2),(Register!$F76-Register!$G76-SUM($S76:AA76))))))</f>
        <v/>
      </c>
      <c r="AC76" s="19">
        <f>IF(OR($A76="",P76=0),0,IF(AND($E76&lt;=P$5+12,$D76=$E76),(Register!$F76-Register!$G76-SUM($S76:AB76)),IF($B76="RB",MIN(ROUND((Register!$F76-SUM($S76:AB76))*Register!$J76*P76/12,2),(Register!$F76-Register!$G76-SUM($S76:AB76))),MIN(ROUND((Register!$F76-Register!$G76)/(Register!$H76*12)*P76,2),(Register!$F76-Register!$G76-SUM($S76:AB76))))))</f>
        <v/>
      </c>
      <c r="AD76" s="19">
        <f>IF(OR($A76="",Q76=0),0,IF(AND($E76&lt;=Q$5+12,$D76=$E76),(Register!$F76-Register!$G76-SUM($S76:AC76)),IF($B76="RB",MIN(ROUND((Register!$F76-SUM($S76:AC76))*Register!$J76*Q76/12,2),(Register!$F76-Register!$G76-SUM($S76:AC76))),MIN(ROUND((Register!$F76-Register!$G76)/(Register!$H76*12)*Q76,2),(Register!$F76-Register!$G76-SUM($S76:AC76))))))</f>
        <v/>
      </c>
      <c r="AE76" s="19">
        <f>SUM(S76:AD76)</f>
        <v/>
      </c>
    </row>
    <row r="77">
      <c r="A77" s="6">
        <f>IF(Register!$A77="","",Register!$A77)</f>
        <v/>
      </c>
      <c r="B77" s="6">
        <f>IF($A77="","",Register!$I77)</f>
        <v/>
      </c>
      <c r="C77" s="22">
        <f>IF($A77="","",YEAR(Register!$E77)*12+MONTH(Register!$E77))</f>
        <v/>
      </c>
      <c r="D77" s="22">
        <f>IF($A77="","",IF(Register!$K77="",E77,MIN(E77,YEAR(Register!$K77)*12+MONTH(Register!$K77))))</f>
        <v/>
      </c>
      <c r="E77" s="22">
        <f>IF($A77="","",C77+ROUND(Register!$H77*12,0))</f>
        <v/>
      </c>
      <c r="F77" s="22">
        <f>IF($A77="",0,MAX(0,MIN($D77,F$5+12)-MAX($C77,F$5)))</f>
        <v/>
      </c>
      <c r="G77" s="22">
        <f>IF($A77="",0,MAX(0,MIN($D77,G$5+12)-MAX($C77,G$5)))</f>
        <v/>
      </c>
      <c r="H77" s="22">
        <f>IF($A77="",0,MAX(0,MIN($D77,H$5+12)-MAX($C77,H$5)))</f>
        <v/>
      </c>
      <c r="I77" s="22">
        <f>IF($A77="",0,MAX(0,MIN($D77,I$5+12)-MAX($C77,I$5)))</f>
        <v/>
      </c>
      <c r="J77" s="22">
        <f>IF($A77="",0,MAX(0,MIN($D77,J$5+12)-MAX($C77,J$5)))</f>
        <v/>
      </c>
      <c r="K77" s="22">
        <f>IF($A77="",0,MAX(0,MIN($D77,K$5+12)-MAX($C77,K$5)))</f>
        <v/>
      </c>
      <c r="L77" s="22">
        <f>IF($A77="",0,MAX(0,MIN($D77,L$5+12)-MAX($C77,L$5)))</f>
        <v/>
      </c>
      <c r="M77" s="22">
        <f>IF($A77="",0,MAX(0,MIN($D77,M$5+12)-MAX($C77,M$5)))</f>
        <v/>
      </c>
      <c r="N77" s="22">
        <f>IF($A77="",0,MAX(0,MIN($D77,N$5+12)-MAX($C77,N$5)))</f>
        <v/>
      </c>
      <c r="O77" s="22">
        <f>IF($A77="",0,MAX(0,MIN($D77,O$5+12)-MAX($C77,O$5)))</f>
        <v/>
      </c>
      <c r="P77" s="22">
        <f>IF($A77="",0,MAX(0,MIN($D77,P$5+12)-MAX($C77,P$5)))</f>
        <v/>
      </c>
      <c r="Q77" s="22">
        <f>IF($A77="",0,MAX(0,MIN($D77,Q$5+12)-MAX($C77,Q$5)))</f>
        <v/>
      </c>
      <c r="S77" s="19">
        <f>IF(OR($A77="",F77=0),0,IF(AND($E77&lt;=F$5+12,$D77=$E77),(Register!$F77-Register!$G77-0),IF($B77="RB",MIN(ROUND((Register!$F77-0)*Register!$J77*F77/12,2),(Register!$F77-Register!$G77-0)),MIN(ROUND((Register!$F77-Register!$G77)/(Register!$H77*12)*F77,2),(Register!$F77-Register!$G77-0)))))</f>
        <v/>
      </c>
      <c r="T77" s="19">
        <f>IF(OR($A77="",G77=0),0,IF(AND($E77&lt;=G$5+12,$D77=$E77),(Register!$F77-Register!$G77-SUM($S77:S77)),IF($B77="RB",MIN(ROUND((Register!$F77-SUM($S77:S77))*Register!$J77*G77/12,2),(Register!$F77-Register!$G77-SUM($S77:S77))),MIN(ROUND((Register!$F77-Register!$G77)/(Register!$H77*12)*G77,2),(Register!$F77-Register!$G77-SUM($S77:S77))))))</f>
        <v/>
      </c>
      <c r="U77" s="19">
        <f>IF(OR($A77="",H77=0),0,IF(AND($E77&lt;=H$5+12,$D77=$E77),(Register!$F77-Register!$G77-SUM($S77:T77)),IF($B77="RB",MIN(ROUND((Register!$F77-SUM($S77:T77))*Register!$J77*H77/12,2),(Register!$F77-Register!$G77-SUM($S77:T77))),MIN(ROUND((Register!$F77-Register!$G77)/(Register!$H77*12)*H77,2),(Register!$F77-Register!$G77-SUM($S77:T77))))))</f>
        <v/>
      </c>
      <c r="V77" s="19">
        <f>IF(OR($A77="",I77=0),0,IF(AND($E77&lt;=I$5+12,$D77=$E77),(Register!$F77-Register!$G77-SUM($S77:U77)),IF($B77="RB",MIN(ROUND((Register!$F77-SUM($S77:U77))*Register!$J77*I77/12,2),(Register!$F77-Register!$G77-SUM($S77:U77))),MIN(ROUND((Register!$F77-Register!$G77)/(Register!$H77*12)*I77,2),(Register!$F77-Register!$G77-SUM($S77:U77))))))</f>
        <v/>
      </c>
      <c r="W77" s="19">
        <f>IF(OR($A77="",J77=0),0,IF(AND($E77&lt;=J$5+12,$D77=$E77),(Register!$F77-Register!$G77-SUM($S77:V77)),IF($B77="RB",MIN(ROUND((Register!$F77-SUM($S77:V77))*Register!$J77*J77/12,2),(Register!$F77-Register!$G77-SUM($S77:V77))),MIN(ROUND((Register!$F77-Register!$G77)/(Register!$H77*12)*J77,2),(Register!$F77-Register!$G77-SUM($S77:V77))))))</f>
        <v/>
      </c>
      <c r="X77" s="19">
        <f>IF(OR($A77="",K77=0),0,IF(AND($E77&lt;=K$5+12,$D77=$E77),(Register!$F77-Register!$G77-SUM($S77:W77)),IF($B77="RB",MIN(ROUND((Register!$F77-SUM($S77:W77))*Register!$J77*K77/12,2),(Register!$F77-Register!$G77-SUM($S77:W77))),MIN(ROUND((Register!$F77-Register!$G77)/(Register!$H77*12)*K77,2),(Register!$F77-Register!$G77-SUM($S77:W77))))))</f>
        <v/>
      </c>
      <c r="Y77" s="19">
        <f>IF(OR($A77="",L77=0),0,IF(AND($E77&lt;=L$5+12,$D77=$E77),(Register!$F77-Register!$G77-SUM($S77:X77)),IF($B77="RB",MIN(ROUND((Register!$F77-SUM($S77:X77))*Register!$J77*L77/12,2),(Register!$F77-Register!$G77-SUM($S77:X77))),MIN(ROUND((Register!$F77-Register!$G77)/(Register!$H77*12)*L77,2),(Register!$F77-Register!$G77-SUM($S77:X77))))))</f>
        <v/>
      </c>
      <c r="Z77" s="19">
        <f>IF(OR($A77="",M77=0),0,IF(AND($E77&lt;=M$5+12,$D77=$E77),(Register!$F77-Register!$G77-SUM($S77:Y77)),IF($B77="RB",MIN(ROUND((Register!$F77-SUM($S77:Y77))*Register!$J77*M77/12,2),(Register!$F77-Register!$G77-SUM($S77:Y77))),MIN(ROUND((Register!$F77-Register!$G77)/(Register!$H77*12)*M77,2),(Register!$F77-Register!$G77-SUM($S77:Y77))))))</f>
        <v/>
      </c>
      <c r="AA77" s="19">
        <f>IF(OR($A77="",N77=0),0,IF(AND($E77&lt;=N$5+12,$D77=$E77),(Register!$F77-Register!$G77-SUM($S77:Z77)),IF($B77="RB",MIN(ROUND((Register!$F77-SUM($S77:Z77))*Register!$J77*N77/12,2),(Register!$F77-Register!$G77-SUM($S77:Z77))),MIN(ROUND((Register!$F77-Register!$G77)/(Register!$H77*12)*N77,2),(Register!$F77-Register!$G77-SUM($S77:Z77))))))</f>
        <v/>
      </c>
      <c r="AB77" s="19">
        <f>IF(OR($A77="",O77=0),0,IF(AND($E77&lt;=O$5+12,$D77=$E77),(Register!$F77-Register!$G77-SUM($S77:AA77)),IF($B77="RB",MIN(ROUND((Register!$F77-SUM($S77:AA77))*Register!$J77*O77/12,2),(Register!$F77-Register!$G77-SUM($S77:AA77))),MIN(ROUND((Register!$F77-Register!$G77)/(Register!$H77*12)*O77,2),(Register!$F77-Register!$G77-SUM($S77:AA77))))))</f>
        <v/>
      </c>
      <c r="AC77" s="19">
        <f>IF(OR($A77="",P77=0),0,IF(AND($E77&lt;=P$5+12,$D77=$E77),(Register!$F77-Register!$G77-SUM($S77:AB77)),IF($B77="RB",MIN(ROUND((Register!$F77-SUM($S77:AB77))*Register!$J77*P77/12,2),(Register!$F77-Register!$G77-SUM($S77:AB77))),MIN(ROUND((Register!$F77-Register!$G77)/(Register!$H77*12)*P77,2),(Register!$F77-Register!$G77-SUM($S77:AB77))))))</f>
        <v/>
      </c>
      <c r="AD77" s="19">
        <f>IF(OR($A77="",Q77=0),0,IF(AND($E77&lt;=Q$5+12,$D77=$E77),(Register!$F77-Register!$G77-SUM($S77:AC77)),IF($B77="RB",MIN(ROUND((Register!$F77-SUM($S77:AC77))*Register!$J77*Q77/12,2),(Register!$F77-Register!$G77-SUM($S77:AC77))),MIN(ROUND((Register!$F77-Register!$G77)/(Register!$H77*12)*Q77,2),(Register!$F77-Register!$G77-SUM($S77:AC77))))))</f>
        <v/>
      </c>
      <c r="AE77" s="19">
        <f>SUM(S77:AD77)</f>
        <v/>
      </c>
    </row>
    <row r="78">
      <c r="A78" s="6">
        <f>IF(Register!$A78="","",Register!$A78)</f>
        <v/>
      </c>
      <c r="B78" s="6">
        <f>IF($A78="","",Register!$I78)</f>
        <v/>
      </c>
      <c r="C78" s="22">
        <f>IF($A78="","",YEAR(Register!$E78)*12+MONTH(Register!$E78))</f>
        <v/>
      </c>
      <c r="D78" s="22">
        <f>IF($A78="","",IF(Register!$K78="",E78,MIN(E78,YEAR(Register!$K78)*12+MONTH(Register!$K78))))</f>
        <v/>
      </c>
      <c r="E78" s="22">
        <f>IF($A78="","",C78+ROUND(Register!$H78*12,0))</f>
        <v/>
      </c>
      <c r="F78" s="22">
        <f>IF($A78="",0,MAX(0,MIN($D78,F$5+12)-MAX($C78,F$5)))</f>
        <v/>
      </c>
      <c r="G78" s="22">
        <f>IF($A78="",0,MAX(0,MIN($D78,G$5+12)-MAX($C78,G$5)))</f>
        <v/>
      </c>
      <c r="H78" s="22">
        <f>IF($A78="",0,MAX(0,MIN($D78,H$5+12)-MAX($C78,H$5)))</f>
        <v/>
      </c>
      <c r="I78" s="22">
        <f>IF($A78="",0,MAX(0,MIN($D78,I$5+12)-MAX($C78,I$5)))</f>
        <v/>
      </c>
      <c r="J78" s="22">
        <f>IF($A78="",0,MAX(0,MIN($D78,J$5+12)-MAX($C78,J$5)))</f>
        <v/>
      </c>
      <c r="K78" s="22">
        <f>IF($A78="",0,MAX(0,MIN($D78,K$5+12)-MAX($C78,K$5)))</f>
        <v/>
      </c>
      <c r="L78" s="22">
        <f>IF($A78="",0,MAX(0,MIN($D78,L$5+12)-MAX($C78,L$5)))</f>
        <v/>
      </c>
      <c r="M78" s="22">
        <f>IF($A78="",0,MAX(0,MIN($D78,M$5+12)-MAX($C78,M$5)))</f>
        <v/>
      </c>
      <c r="N78" s="22">
        <f>IF($A78="",0,MAX(0,MIN($D78,N$5+12)-MAX($C78,N$5)))</f>
        <v/>
      </c>
      <c r="O78" s="22">
        <f>IF($A78="",0,MAX(0,MIN($D78,O$5+12)-MAX($C78,O$5)))</f>
        <v/>
      </c>
      <c r="P78" s="22">
        <f>IF($A78="",0,MAX(0,MIN($D78,P$5+12)-MAX($C78,P$5)))</f>
        <v/>
      </c>
      <c r="Q78" s="22">
        <f>IF($A78="",0,MAX(0,MIN($D78,Q$5+12)-MAX($C78,Q$5)))</f>
        <v/>
      </c>
      <c r="S78" s="19">
        <f>IF(OR($A78="",F78=0),0,IF(AND($E78&lt;=F$5+12,$D78=$E78),(Register!$F78-Register!$G78-0),IF($B78="RB",MIN(ROUND((Register!$F78-0)*Register!$J78*F78/12,2),(Register!$F78-Register!$G78-0)),MIN(ROUND((Register!$F78-Register!$G78)/(Register!$H78*12)*F78,2),(Register!$F78-Register!$G78-0)))))</f>
        <v/>
      </c>
      <c r="T78" s="19">
        <f>IF(OR($A78="",G78=0),0,IF(AND($E78&lt;=G$5+12,$D78=$E78),(Register!$F78-Register!$G78-SUM($S78:S78)),IF($B78="RB",MIN(ROUND((Register!$F78-SUM($S78:S78))*Register!$J78*G78/12,2),(Register!$F78-Register!$G78-SUM($S78:S78))),MIN(ROUND((Register!$F78-Register!$G78)/(Register!$H78*12)*G78,2),(Register!$F78-Register!$G78-SUM($S78:S78))))))</f>
        <v/>
      </c>
      <c r="U78" s="19">
        <f>IF(OR($A78="",H78=0),0,IF(AND($E78&lt;=H$5+12,$D78=$E78),(Register!$F78-Register!$G78-SUM($S78:T78)),IF($B78="RB",MIN(ROUND((Register!$F78-SUM($S78:T78))*Register!$J78*H78/12,2),(Register!$F78-Register!$G78-SUM($S78:T78))),MIN(ROUND((Register!$F78-Register!$G78)/(Register!$H78*12)*H78,2),(Register!$F78-Register!$G78-SUM($S78:T78))))))</f>
        <v/>
      </c>
      <c r="V78" s="19">
        <f>IF(OR($A78="",I78=0),0,IF(AND($E78&lt;=I$5+12,$D78=$E78),(Register!$F78-Register!$G78-SUM($S78:U78)),IF($B78="RB",MIN(ROUND((Register!$F78-SUM($S78:U78))*Register!$J78*I78/12,2),(Register!$F78-Register!$G78-SUM($S78:U78))),MIN(ROUND((Register!$F78-Register!$G78)/(Register!$H78*12)*I78,2),(Register!$F78-Register!$G78-SUM($S78:U78))))))</f>
        <v/>
      </c>
      <c r="W78" s="19">
        <f>IF(OR($A78="",J78=0),0,IF(AND($E78&lt;=J$5+12,$D78=$E78),(Register!$F78-Register!$G78-SUM($S78:V78)),IF($B78="RB",MIN(ROUND((Register!$F78-SUM($S78:V78))*Register!$J78*J78/12,2),(Register!$F78-Register!$G78-SUM($S78:V78))),MIN(ROUND((Register!$F78-Register!$G78)/(Register!$H78*12)*J78,2),(Register!$F78-Register!$G78-SUM($S78:V78))))))</f>
        <v/>
      </c>
      <c r="X78" s="19">
        <f>IF(OR($A78="",K78=0),0,IF(AND($E78&lt;=K$5+12,$D78=$E78),(Register!$F78-Register!$G78-SUM($S78:W78)),IF($B78="RB",MIN(ROUND((Register!$F78-SUM($S78:W78))*Register!$J78*K78/12,2),(Register!$F78-Register!$G78-SUM($S78:W78))),MIN(ROUND((Register!$F78-Register!$G78)/(Register!$H78*12)*K78,2),(Register!$F78-Register!$G78-SUM($S78:W78))))))</f>
        <v/>
      </c>
      <c r="Y78" s="19">
        <f>IF(OR($A78="",L78=0),0,IF(AND($E78&lt;=L$5+12,$D78=$E78),(Register!$F78-Register!$G78-SUM($S78:X78)),IF($B78="RB",MIN(ROUND((Register!$F78-SUM($S78:X78))*Register!$J78*L78/12,2),(Register!$F78-Register!$G78-SUM($S78:X78))),MIN(ROUND((Register!$F78-Register!$G78)/(Register!$H78*12)*L78,2),(Register!$F78-Register!$G78-SUM($S78:X78))))))</f>
        <v/>
      </c>
      <c r="Z78" s="19">
        <f>IF(OR($A78="",M78=0),0,IF(AND($E78&lt;=M$5+12,$D78=$E78),(Register!$F78-Register!$G78-SUM($S78:Y78)),IF($B78="RB",MIN(ROUND((Register!$F78-SUM($S78:Y78))*Register!$J78*M78/12,2),(Register!$F78-Register!$G78-SUM($S78:Y78))),MIN(ROUND((Register!$F78-Register!$G78)/(Register!$H78*12)*M78,2),(Register!$F78-Register!$G78-SUM($S78:Y78))))))</f>
        <v/>
      </c>
      <c r="AA78" s="19">
        <f>IF(OR($A78="",N78=0),0,IF(AND($E78&lt;=N$5+12,$D78=$E78),(Register!$F78-Register!$G78-SUM($S78:Z78)),IF($B78="RB",MIN(ROUND((Register!$F78-SUM($S78:Z78))*Register!$J78*N78/12,2),(Register!$F78-Register!$G78-SUM($S78:Z78))),MIN(ROUND((Register!$F78-Register!$G78)/(Register!$H78*12)*N78,2),(Register!$F78-Register!$G78-SUM($S78:Z78))))))</f>
        <v/>
      </c>
      <c r="AB78" s="19">
        <f>IF(OR($A78="",O78=0),0,IF(AND($E78&lt;=O$5+12,$D78=$E78),(Register!$F78-Register!$G78-SUM($S78:AA78)),IF($B78="RB",MIN(ROUND((Register!$F78-SUM($S78:AA78))*Register!$J78*O78/12,2),(Register!$F78-Register!$G78-SUM($S78:AA78))),MIN(ROUND((Register!$F78-Register!$G78)/(Register!$H78*12)*O78,2),(Register!$F78-Register!$G78-SUM($S78:AA78))))))</f>
        <v/>
      </c>
      <c r="AC78" s="19">
        <f>IF(OR($A78="",P78=0),0,IF(AND($E78&lt;=P$5+12,$D78=$E78),(Register!$F78-Register!$G78-SUM($S78:AB78)),IF($B78="RB",MIN(ROUND((Register!$F78-SUM($S78:AB78))*Register!$J78*P78/12,2),(Register!$F78-Register!$G78-SUM($S78:AB78))),MIN(ROUND((Register!$F78-Register!$G78)/(Register!$H78*12)*P78,2),(Register!$F78-Register!$G78-SUM($S78:AB78))))))</f>
        <v/>
      </c>
      <c r="AD78" s="19">
        <f>IF(OR($A78="",Q78=0),0,IF(AND($E78&lt;=Q$5+12,$D78=$E78),(Register!$F78-Register!$G78-SUM($S78:AC78)),IF($B78="RB",MIN(ROUND((Register!$F78-SUM($S78:AC78))*Register!$J78*Q78/12,2),(Register!$F78-Register!$G78-SUM($S78:AC78))),MIN(ROUND((Register!$F78-Register!$G78)/(Register!$H78*12)*Q78,2),(Register!$F78-Register!$G78-SUM($S78:AC78))))))</f>
        <v/>
      </c>
      <c r="AE78" s="19">
        <f>SUM(S78:AD78)</f>
        <v/>
      </c>
    </row>
    <row r="79">
      <c r="A79" s="6">
        <f>IF(Register!$A79="","",Register!$A79)</f>
        <v/>
      </c>
      <c r="B79" s="6">
        <f>IF($A79="","",Register!$I79)</f>
        <v/>
      </c>
      <c r="C79" s="22">
        <f>IF($A79="","",YEAR(Register!$E79)*12+MONTH(Register!$E79))</f>
        <v/>
      </c>
      <c r="D79" s="22">
        <f>IF($A79="","",IF(Register!$K79="",E79,MIN(E79,YEAR(Register!$K79)*12+MONTH(Register!$K79))))</f>
        <v/>
      </c>
      <c r="E79" s="22">
        <f>IF($A79="","",C79+ROUND(Register!$H79*12,0))</f>
        <v/>
      </c>
      <c r="F79" s="22">
        <f>IF($A79="",0,MAX(0,MIN($D79,F$5+12)-MAX($C79,F$5)))</f>
        <v/>
      </c>
      <c r="G79" s="22">
        <f>IF($A79="",0,MAX(0,MIN($D79,G$5+12)-MAX($C79,G$5)))</f>
        <v/>
      </c>
      <c r="H79" s="22">
        <f>IF($A79="",0,MAX(0,MIN($D79,H$5+12)-MAX($C79,H$5)))</f>
        <v/>
      </c>
      <c r="I79" s="22">
        <f>IF($A79="",0,MAX(0,MIN($D79,I$5+12)-MAX($C79,I$5)))</f>
        <v/>
      </c>
      <c r="J79" s="22">
        <f>IF($A79="",0,MAX(0,MIN($D79,J$5+12)-MAX($C79,J$5)))</f>
        <v/>
      </c>
      <c r="K79" s="22">
        <f>IF($A79="",0,MAX(0,MIN($D79,K$5+12)-MAX($C79,K$5)))</f>
        <v/>
      </c>
      <c r="L79" s="22">
        <f>IF($A79="",0,MAX(0,MIN($D79,L$5+12)-MAX($C79,L$5)))</f>
        <v/>
      </c>
      <c r="M79" s="22">
        <f>IF($A79="",0,MAX(0,MIN($D79,M$5+12)-MAX($C79,M$5)))</f>
        <v/>
      </c>
      <c r="N79" s="22">
        <f>IF($A79="",0,MAX(0,MIN($D79,N$5+12)-MAX($C79,N$5)))</f>
        <v/>
      </c>
      <c r="O79" s="22">
        <f>IF($A79="",0,MAX(0,MIN($D79,O$5+12)-MAX($C79,O$5)))</f>
        <v/>
      </c>
      <c r="P79" s="22">
        <f>IF($A79="",0,MAX(0,MIN($D79,P$5+12)-MAX($C79,P$5)))</f>
        <v/>
      </c>
      <c r="Q79" s="22">
        <f>IF($A79="",0,MAX(0,MIN($D79,Q$5+12)-MAX($C79,Q$5)))</f>
        <v/>
      </c>
      <c r="S79" s="19">
        <f>IF(OR($A79="",F79=0),0,IF(AND($E79&lt;=F$5+12,$D79=$E79),(Register!$F79-Register!$G79-0),IF($B79="RB",MIN(ROUND((Register!$F79-0)*Register!$J79*F79/12,2),(Register!$F79-Register!$G79-0)),MIN(ROUND((Register!$F79-Register!$G79)/(Register!$H79*12)*F79,2),(Register!$F79-Register!$G79-0)))))</f>
        <v/>
      </c>
      <c r="T79" s="19">
        <f>IF(OR($A79="",G79=0),0,IF(AND($E79&lt;=G$5+12,$D79=$E79),(Register!$F79-Register!$G79-SUM($S79:S79)),IF($B79="RB",MIN(ROUND((Register!$F79-SUM($S79:S79))*Register!$J79*G79/12,2),(Register!$F79-Register!$G79-SUM($S79:S79))),MIN(ROUND((Register!$F79-Register!$G79)/(Register!$H79*12)*G79,2),(Register!$F79-Register!$G79-SUM($S79:S79))))))</f>
        <v/>
      </c>
      <c r="U79" s="19">
        <f>IF(OR($A79="",H79=0),0,IF(AND($E79&lt;=H$5+12,$D79=$E79),(Register!$F79-Register!$G79-SUM($S79:T79)),IF($B79="RB",MIN(ROUND((Register!$F79-SUM($S79:T79))*Register!$J79*H79/12,2),(Register!$F79-Register!$G79-SUM($S79:T79))),MIN(ROUND((Register!$F79-Register!$G79)/(Register!$H79*12)*H79,2),(Register!$F79-Register!$G79-SUM($S79:T79))))))</f>
        <v/>
      </c>
      <c r="V79" s="19">
        <f>IF(OR($A79="",I79=0),0,IF(AND($E79&lt;=I$5+12,$D79=$E79),(Register!$F79-Register!$G79-SUM($S79:U79)),IF($B79="RB",MIN(ROUND((Register!$F79-SUM($S79:U79))*Register!$J79*I79/12,2),(Register!$F79-Register!$G79-SUM($S79:U79))),MIN(ROUND((Register!$F79-Register!$G79)/(Register!$H79*12)*I79,2),(Register!$F79-Register!$G79-SUM($S79:U79))))))</f>
        <v/>
      </c>
      <c r="W79" s="19">
        <f>IF(OR($A79="",J79=0),0,IF(AND($E79&lt;=J$5+12,$D79=$E79),(Register!$F79-Register!$G79-SUM($S79:V79)),IF($B79="RB",MIN(ROUND((Register!$F79-SUM($S79:V79))*Register!$J79*J79/12,2),(Register!$F79-Register!$G79-SUM($S79:V79))),MIN(ROUND((Register!$F79-Register!$G79)/(Register!$H79*12)*J79,2),(Register!$F79-Register!$G79-SUM($S79:V79))))))</f>
        <v/>
      </c>
      <c r="X79" s="19">
        <f>IF(OR($A79="",K79=0),0,IF(AND($E79&lt;=K$5+12,$D79=$E79),(Register!$F79-Register!$G79-SUM($S79:W79)),IF($B79="RB",MIN(ROUND((Register!$F79-SUM($S79:W79))*Register!$J79*K79/12,2),(Register!$F79-Register!$G79-SUM($S79:W79))),MIN(ROUND((Register!$F79-Register!$G79)/(Register!$H79*12)*K79,2),(Register!$F79-Register!$G79-SUM($S79:W79))))))</f>
        <v/>
      </c>
      <c r="Y79" s="19">
        <f>IF(OR($A79="",L79=0),0,IF(AND($E79&lt;=L$5+12,$D79=$E79),(Register!$F79-Register!$G79-SUM($S79:X79)),IF($B79="RB",MIN(ROUND((Register!$F79-SUM($S79:X79))*Register!$J79*L79/12,2),(Register!$F79-Register!$G79-SUM($S79:X79))),MIN(ROUND((Register!$F79-Register!$G79)/(Register!$H79*12)*L79,2),(Register!$F79-Register!$G79-SUM($S79:X79))))))</f>
        <v/>
      </c>
      <c r="Z79" s="19">
        <f>IF(OR($A79="",M79=0),0,IF(AND($E79&lt;=M$5+12,$D79=$E79),(Register!$F79-Register!$G79-SUM($S79:Y79)),IF($B79="RB",MIN(ROUND((Register!$F79-SUM($S79:Y79))*Register!$J79*M79/12,2),(Register!$F79-Register!$G79-SUM($S79:Y79))),MIN(ROUND((Register!$F79-Register!$G79)/(Register!$H79*12)*M79,2),(Register!$F79-Register!$G79-SUM($S79:Y79))))))</f>
        <v/>
      </c>
      <c r="AA79" s="19">
        <f>IF(OR($A79="",N79=0),0,IF(AND($E79&lt;=N$5+12,$D79=$E79),(Register!$F79-Register!$G79-SUM($S79:Z79)),IF($B79="RB",MIN(ROUND((Register!$F79-SUM($S79:Z79))*Register!$J79*N79/12,2),(Register!$F79-Register!$G79-SUM($S79:Z79))),MIN(ROUND((Register!$F79-Register!$G79)/(Register!$H79*12)*N79,2),(Register!$F79-Register!$G79-SUM($S79:Z79))))))</f>
        <v/>
      </c>
      <c r="AB79" s="19">
        <f>IF(OR($A79="",O79=0),0,IF(AND($E79&lt;=O$5+12,$D79=$E79),(Register!$F79-Register!$G79-SUM($S79:AA79)),IF($B79="RB",MIN(ROUND((Register!$F79-SUM($S79:AA79))*Register!$J79*O79/12,2),(Register!$F79-Register!$G79-SUM($S79:AA79))),MIN(ROUND((Register!$F79-Register!$G79)/(Register!$H79*12)*O79,2),(Register!$F79-Register!$G79-SUM($S79:AA79))))))</f>
        <v/>
      </c>
      <c r="AC79" s="19">
        <f>IF(OR($A79="",P79=0),0,IF(AND($E79&lt;=P$5+12,$D79=$E79),(Register!$F79-Register!$G79-SUM($S79:AB79)),IF($B79="RB",MIN(ROUND((Register!$F79-SUM($S79:AB79))*Register!$J79*P79/12,2),(Register!$F79-Register!$G79-SUM($S79:AB79))),MIN(ROUND((Register!$F79-Register!$G79)/(Register!$H79*12)*P79,2),(Register!$F79-Register!$G79-SUM($S79:AB79))))))</f>
        <v/>
      </c>
      <c r="AD79" s="19">
        <f>IF(OR($A79="",Q79=0),0,IF(AND($E79&lt;=Q$5+12,$D79=$E79),(Register!$F79-Register!$G79-SUM($S79:AC79)),IF($B79="RB",MIN(ROUND((Register!$F79-SUM($S79:AC79))*Register!$J79*Q79/12,2),(Register!$F79-Register!$G79-SUM($S79:AC79))),MIN(ROUND((Register!$F79-Register!$G79)/(Register!$H79*12)*Q79,2),(Register!$F79-Register!$G79-SUM($S79:AC79))))))</f>
        <v/>
      </c>
      <c r="AE79" s="19">
        <f>SUM(S79:AD79)</f>
        <v/>
      </c>
    </row>
    <row r="80">
      <c r="A80" s="6">
        <f>IF(Register!$A80="","",Register!$A80)</f>
        <v/>
      </c>
      <c r="B80" s="6">
        <f>IF($A80="","",Register!$I80)</f>
        <v/>
      </c>
      <c r="C80" s="22">
        <f>IF($A80="","",YEAR(Register!$E80)*12+MONTH(Register!$E80))</f>
        <v/>
      </c>
      <c r="D80" s="22">
        <f>IF($A80="","",IF(Register!$K80="",E80,MIN(E80,YEAR(Register!$K80)*12+MONTH(Register!$K80))))</f>
        <v/>
      </c>
      <c r="E80" s="22">
        <f>IF($A80="","",C80+ROUND(Register!$H80*12,0))</f>
        <v/>
      </c>
      <c r="F80" s="22">
        <f>IF($A80="",0,MAX(0,MIN($D80,F$5+12)-MAX($C80,F$5)))</f>
        <v/>
      </c>
      <c r="G80" s="22">
        <f>IF($A80="",0,MAX(0,MIN($D80,G$5+12)-MAX($C80,G$5)))</f>
        <v/>
      </c>
      <c r="H80" s="22">
        <f>IF($A80="",0,MAX(0,MIN($D80,H$5+12)-MAX($C80,H$5)))</f>
        <v/>
      </c>
      <c r="I80" s="22">
        <f>IF($A80="",0,MAX(0,MIN($D80,I$5+12)-MAX($C80,I$5)))</f>
        <v/>
      </c>
      <c r="J80" s="22">
        <f>IF($A80="",0,MAX(0,MIN($D80,J$5+12)-MAX($C80,J$5)))</f>
        <v/>
      </c>
      <c r="K80" s="22">
        <f>IF($A80="",0,MAX(0,MIN($D80,K$5+12)-MAX($C80,K$5)))</f>
        <v/>
      </c>
      <c r="L80" s="22">
        <f>IF($A80="",0,MAX(0,MIN($D80,L$5+12)-MAX($C80,L$5)))</f>
        <v/>
      </c>
      <c r="M80" s="22">
        <f>IF($A80="",0,MAX(0,MIN($D80,M$5+12)-MAX($C80,M$5)))</f>
        <v/>
      </c>
      <c r="N80" s="22">
        <f>IF($A80="",0,MAX(0,MIN($D80,N$5+12)-MAX($C80,N$5)))</f>
        <v/>
      </c>
      <c r="O80" s="22">
        <f>IF($A80="",0,MAX(0,MIN($D80,O$5+12)-MAX($C80,O$5)))</f>
        <v/>
      </c>
      <c r="P80" s="22">
        <f>IF($A80="",0,MAX(0,MIN($D80,P$5+12)-MAX($C80,P$5)))</f>
        <v/>
      </c>
      <c r="Q80" s="22">
        <f>IF($A80="",0,MAX(0,MIN($D80,Q$5+12)-MAX($C80,Q$5)))</f>
        <v/>
      </c>
      <c r="S80" s="19">
        <f>IF(OR($A80="",F80=0),0,IF(AND($E80&lt;=F$5+12,$D80=$E80),(Register!$F80-Register!$G80-0),IF($B80="RB",MIN(ROUND((Register!$F80-0)*Register!$J80*F80/12,2),(Register!$F80-Register!$G80-0)),MIN(ROUND((Register!$F80-Register!$G80)/(Register!$H80*12)*F80,2),(Register!$F80-Register!$G80-0)))))</f>
        <v/>
      </c>
      <c r="T80" s="19">
        <f>IF(OR($A80="",G80=0),0,IF(AND($E80&lt;=G$5+12,$D80=$E80),(Register!$F80-Register!$G80-SUM($S80:S80)),IF($B80="RB",MIN(ROUND((Register!$F80-SUM($S80:S80))*Register!$J80*G80/12,2),(Register!$F80-Register!$G80-SUM($S80:S80))),MIN(ROUND((Register!$F80-Register!$G80)/(Register!$H80*12)*G80,2),(Register!$F80-Register!$G80-SUM($S80:S80))))))</f>
        <v/>
      </c>
      <c r="U80" s="19">
        <f>IF(OR($A80="",H80=0),0,IF(AND($E80&lt;=H$5+12,$D80=$E80),(Register!$F80-Register!$G80-SUM($S80:T80)),IF($B80="RB",MIN(ROUND((Register!$F80-SUM($S80:T80))*Register!$J80*H80/12,2),(Register!$F80-Register!$G80-SUM($S80:T80))),MIN(ROUND((Register!$F80-Register!$G80)/(Register!$H80*12)*H80,2),(Register!$F80-Register!$G80-SUM($S80:T80))))))</f>
        <v/>
      </c>
      <c r="V80" s="19">
        <f>IF(OR($A80="",I80=0),0,IF(AND($E80&lt;=I$5+12,$D80=$E80),(Register!$F80-Register!$G80-SUM($S80:U80)),IF($B80="RB",MIN(ROUND((Register!$F80-SUM($S80:U80))*Register!$J80*I80/12,2),(Register!$F80-Register!$G80-SUM($S80:U80))),MIN(ROUND((Register!$F80-Register!$G80)/(Register!$H80*12)*I80,2),(Register!$F80-Register!$G80-SUM($S80:U80))))))</f>
        <v/>
      </c>
      <c r="W80" s="19">
        <f>IF(OR($A80="",J80=0),0,IF(AND($E80&lt;=J$5+12,$D80=$E80),(Register!$F80-Register!$G80-SUM($S80:V80)),IF($B80="RB",MIN(ROUND((Register!$F80-SUM($S80:V80))*Register!$J80*J80/12,2),(Register!$F80-Register!$G80-SUM($S80:V80))),MIN(ROUND((Register!$F80-Register!$G80)/(Register!$H80*12)*J80,2),(Register!$F80-Register!$G80-SUM($S80:V80))))))</f>
        <v/>
      </c>
      <c r="X80" s="19">
        <f>IF(OR($A80="",K80=0),0,IF(AND($E80&lt;=K$5+12,$D80=$E80),(Register!$F80-Register!$G80-SUM($S80:W80)),IF($B80="RB",MIN(ROUND((Register!$F80-SUM($S80:W80))*Register!$J80*K80/12,2),(Register!$F80-Register!$G80-SUM($S80:W80))),MIN(ROUND((Register!$F80-Register!$G80)/(Register!$H80*12)*K80,2),(Register!$F80-Register!$G80-SUM($S80:W80))))))</f>
        <v/>
      </c>
      <c r="Y80" s="19">
        <f>IF(OR($A80="",L80=0),0,IF(AND($E80&lt;=L$5+12,$D80=$E80),(Register!$F80-Register!$G80-SUM($S80:X80)),IF($B80="RB",MIN(ROUND((Register!$F80-SUM($S80:X80))*Register!$J80*L80/12,2),(Register!$F80-Register!$G80-SUM($S80:X80))),MIN(ROUND((Register!$F80-Register!$G80)/(Register!$H80*12)*L80,2),(Register!$F80-Register!$G80-SUM($S80:X80))))))</f>
        <v/>
      </c>
      <c r="Z80" s="19">
        <f>IF(OR($A80="",M80=0),0,IF(AND($E80&lt;=M$5+12,$D80=$E80),(Register!$F80-Register!$G80-SUM($S80:Y80)),IF($B80="RB",MIN(ROUND((Register!$F80-SUM($S80:Y80))*Register!$J80*M80/12,2),(Register!$F80-Register!$G80-SUM($S80:Y80))),MIN(ROUND((Register!$F80-Register!$G80)/(Register!$H80*12)*M80,2),(Register!$F80-Register!$G80-SUM($S80:Y80))))))</f>
        <v/>
      </c>
      <c r="AA80" s="19">
        <f>IF(OR($A80="",N80=0),0,IF(AND($E80&lt;=N$5+12,$D80=$E80),(Register!$F80-Register!$G80-SUM($S80:Z80)),IF($B80="RB",MIN(ROUND((Register!$F80-SUM($S80:Z80))*Register!$J80*N80/12,2),(Register!$F80-Register!$G80-SUM($S80:Z80))),MIN(ROUND((Register!$F80-Register!$G80)/(Register!$H80*12)*N80,2),(Register!$F80-Register!$G80-SUM($S80:Z80))))))</f>
        <v/>
      </c>
      <c r="AB80" s="19">
        <f>IF(OR($A80="",O80=0),0,IF(AND($E80&lt;=O$5+12,$D80=$E80),(Register!$F80-Register!$G80-SUM($S80:AA80)),IF($B80="RB",MIN(ROUND((Register!$F80-SUM($S80:AA80))*Register!$J80*O80/12,2),(Register!$F80-Register!$G80-SUM($S80:AA80))),MIN(ROUND((Register!$F80-Register!$G80)/(Register!$H80*12)*O80,2),(Register!$F80-Register!$G80-SUM($S80:AA80))))))</f>
        <v/>
      </c>
      <c r="AC80" s="19">
        <f>IF(OR($A80="",P80=0),0,IF(AND($E80&lt;=P$5+12,$D80=$E80),(Register!$F80-Register!$G80-SUM($S80:AB80)),IF($B80="RB",MIN(ROUND((Register!$F80-SUM($S80:AB80))*Register!$J80*P80/12,2),(Register!$F80-Register!$G80-SUM($S80:AB80))),MIN(ROUND((Register!$F80-Register!$G80)/(Register!$H80*12)*P80,2),(Register!$F80-Register!$G80-SUM($S80:AB80))))))</f>
        <v/>
      </c>
      <c r="AD80" s="19">
        <f>IF(OR($A80="",Q80=0),0,IF(AND($E80&lt;=Q$5+12,$D80=$E80),(Register!$F80-Register!$G80-SUM($S80:AC80)),IF($B80="RB",MIN(ROUND((Register!$F80-SUM($S80:AC80))*Register!$J80*Q80/12,2),(Register!$F80-Register!$G80-SUM($S80:AC80))),MIN(ROUND((Register!$F80-Register!$G80)/(Register!$H80*12)*Q80,2),(Register!$F80-Register!$G80-SUM($S80:AC80))))))</f>
        <v/>
      </c>
      <c r="AE80" s="19">
        <f>SUM(S80:AD80)</f>
        <v/>
      </c>
    </row>
    <row r="81">
      <c r="A81" s="6">
        <f>IF(Register!$A81="","",Register!$A81)</f>
        <v/>
      </c>
      <c r="B81" s="6">
        <f>IF($A81="","",Register!$I81)</f>
        <v/>
      </c>
      <c r="C81" s="22">
        <f>IF($A81="","",YEAR(Register!$E81)*12+MONTH(Register!$E81))</f>
        <v/>
      </c>
      <c r="D81" s="22">
        <f>IF($A81="","",IF(Register!$K81="",E81,MIN(E81,YEAR(Register!$K81)*12+MONTH(Register!$K81))))</f>
        <v/>
      </c>
      <c r="E81" s="22">
        <f>IF($A81="","",C81+ROUND(Register!$H81*12,0))</f>
        <v/>
      </c>
      <c r="F81" s="22">
        <f>IF($A81="",0,MAX(0,MIN($D81,F$5+12)-MAX($C81,F$5)))</f>
        <v/>
      </c>
      <c r="G81" s="22">
        <f>IF($A81="",0,MAX(0,MIN($D81,G$5+12)-MAX($C81,G$5)))</f>
        <v/>
      </c>
      <c r="H81" s="22">
        <f>IF($A81="",0,MAX(0,MIN($D81,H$5+12)-MAX($C81,H$5)))</f>
        <v/>
      </c>
      <c r="I81" s="22">
        <f>IF($A81="",0,MAX(0,MIN($D81,I$5+12)-MAX($C81,I$5)))</f>
        <v/>
      </c>
      <c r="J81" s="22">
        <f>IF($A81="",0,MAX(0,MIN($D81,J$5+12)-MAX($C81,J$5)))</f>
        <v/>
      </c>
      <c r="K81" s="22">
        <f>IF($A81="",0,MAX(0,MIN($D81,K$5+12)-MAX($C81,K$5)))</f>
        <v/>
      </c>
      <c r="L81" s="22">
        <f>IF($A81="",0,MAX(0,MIN($D81,L$5+12)-MAX($C81,L$5)))</f>
        <v/>
      </c>
      <c r="M81" s="22">
        <f>IF($A81="",0,MAX(0,MIN($D81,M$5+12)-MAX($C81,M$5)))</f>
        <v/>
      </c>
      <c r="N81" s="22">
        <f>IF($A81="",0,MAX(0,MIN($D81,N$5+12)-MAX($C81,N$5)))</f>
        <v/>
      </c>
      <c r="O81" s="22">
        <f>IF($A81="",0,MAX(0,MIN($D81,O$5+12)-MAX($C81,O$5)))</f>
        <v/>
      </c>
      <c r="P81" s="22">
        <f>IF($A81="",0,MAX(0,MIN($D81,P$5+12)-MAX($C81,P$5)))</f>
        <v/>
      </c>
      <c r="Q81" s="22">
        <f>IF($A81="",0,MAX(0,MIN($D81,Q$5+12)-MAX($C81,Q$5)))</f>
        <v/>
      </c>
      <c r="S81" s="19">
        <f>IF(OR($A81="",F81=0),0,IF(AND($E81&lt;=F$5+12,$D81=$E81),(Register!$F81-Register!$G81-0),IF($B81="RB",MIN(ROUND((Register!$F81-0)*Register!$J81*F81/12,2),(Register!$F81-Register!$G81-0)),MIN(ROUND((Register!$F81-Register!$G81)/(Register!$H81*12)*F81,2),(Register!$F81-Register!$G81-0)))))</f>
        <v/>
      </c>
      <c r="T81" s="19">
        <f>IF(OR($A81="",G81=0),0,IF(AND($E81&lt;=G$5+12,$D81=$E81),(Register!$F81-Register!$G81-SUM($S81:S81)),IF($B81="RB",MIN(ROUND((Register!$F81-SUM($S81:S81))*Register!$J81*G81/12,2),(Register!$F81-Register!$G81-SUM($S81:S81))),MIN(ROUND((Register!$F81-Register!$G81)/(Register!$H81*12)*G81,2),(Register!$F81-Register!$G81-SUM($S81:S81))))))</f>
        <v/>
      </c>
      <c r="U81" s="19">
        <f>IF(OR($A81="",H81=0),0,IF(AND($E81&lt;=H$5+12,$D81=$E81),(Register!$F81-Register!$G81-SUM($S81:T81)),IF($B81="RB",MIN(ROUND((Register!$F81-SUM($S81:T81))*Register!$J81*H81/12,2),(Register!$F81-Register!$G81-SUM($S81:T81))),MIN(ROUND((Register!$F81-Register!$G81)/(Register!$H81*12)*H81,2),(Register!$F81-Register!$G81-SUM($S81:T81))))))</f>
        <v/>
      </c>
      <c r="V81" s="19">
        <f>IF(OR($A81="",I81=0),0,IF(AND($E81&lt;=I$5+12,$D81=$E81),(Register!$F81-Register!$G81-SUM($S81:U81)),IF($B81="RB",MIN(ROUND((Register!$F81-SUM($S81:U81))*Register!$J81*I81/12,2),(Register!$F81-Register!$G81-SUM($S81:U81))),MIN(ROUND((Register!$F81-Register!$G81)/(Register!$H81*12)*I81,2),(Register!$F81-Register!$G81-SUM($S81:U81))))))</f>
        <v/>
      </c>
      <c r="W81" s="19">
        <f>IF(OR($A81="",J81=0),0,IF(AND($E81&lt;=J$5+12,$D81=$E81),(Register!$F81-Register!$G81-SUM($S81:V81)),IF($B81="RB",MIN(ROUND((Register!$F81-SUM($S81:V81))*Register!$J81*J81/12,2),(Register!$F81-Register!$G81-SUM($S81:V81))),MIN(ROUND((Register!$F81-Register!$G81)/(Register!$H81*12)*J81,2),(Register!$F81-Register!$G81-SUM($S81:V81))))))</f>
        <v/>
      </c>
      <c r="X81" s="19">
        <f>IF(OR($A81="",K81=0),0,IF(AND($E81&lt;=K$5+12,$D81=$E81),(Register!$F81-Register!$G81-SUM($S81:W81)),IF($B81="RB",MIN(ROUND((Register!$F81-SUM($S81:W81))*Register!$J81*K81/12,2),(Register!$F81-Register!$G81-SUM($S81:W81))),MIN(ROUND((Register!$F81-Register!$G81)/(Register!$H81*12)*K81,2),(Register!$F81-Register!$G81-SUM($S81:W81))))))</f>
        <v/>
      </c>
      <c r="Y81" s="19">
        <f>IF(OR($A81="",L81=0),0,IF(AND($E81&lt;=L$5+12,$D81=$E81),(Register!$F81-Register!$G81-SUM($S81:X81)),IF($B81="RB",MIN(ROUND((Register!$F81-SUM($S81:X81))*Register!$J81*L81/12,2),(Register!$F81-Register!$G81-SUM($S81:X81))),MIN(ROUND((Register!$F81-Register!$G81)/(Register!$H81*12)*L81,2),(Register!$F81-Register!$G81-SUM($S81:X81))))))</f>
        <v/>
      </c>
      <c r="Z81" s="19">
        <f>IF(OR($A81="",M81=0),0,IF(AND($E81&lt;=M$5+12,$D81=$E81),(Register!$F81-Register!$G81-SUM($S81:Y81)),IF($B81="RB",MIN(ROUND((Register!$F81-SUM($S81:Y81))*Register!$J81*M81/12,2),(Register!$F81-Register!$G81-SUM($S81:Y81))),MIN(ROUND((Register!$F81-Register!$G81)/(Register!$H81*12)*M81,2),(Register!$F81-Register!$G81-SUM($S81:Y81))))))</f>
        <v/>
      </c>
      <c r="AA81" s="19">
        <f>IF(OR($A81="",N81=0),0,IF(AND($E81&lt;=N$5+12,$D81=$E81),(Register!$F81-Register!$G81-SUM($S81:Z81)),IF($B81="RB",MIN(ROUND((Register!$F81-SUM($S81:Z81))*Register!$J81*N81/12,2),(Register!$F81-Register!$G81-SUM($S81:Z81))),MIN(ROUND((Register!$F81-Register!$G81)/(Register!$H81*12)*N81,2),(Register!$F81-Register!$G81-SUM($S81:Z81))))))</f>
        <v/>
      </c>
      <c r="AB81" s="19">
        <f>IF(OR($A81="",O81=0),0,IF(AND($E81&lt;=O$5+12,$D81=$E81),(Register!$F81-Register!$G81-SUM($S81:AA81)),IF($B81="RB",MIN(ROUND((Register!$F81-SUM($S81:AA81))*Register!$J81*O81/12,2),(Register!$F81-Register!$G81-SUM($S81:AA81))),MIN(ROUND((Register!$F81-Register!$G81)/(Register!$H81*12)*O81,2),(Register!$F81-Register!$G81-SUM($S81:AA81))))))</f>
        <v/>
      </c>
      <c r="AC81" s="19">
        <f>IF(OR($A81="",P81=0),0,IF(AND($E81&lt;=P$5+12,$D81=$E81),(Register!$F81-Register!$G81-SUM($S81:AB81)),IF($B81="RB",MIN(ROUND((Register!$F81-SUM($S81:AB81))*Register!$J81*P81/12,2),(Register!$F81-Register!$G81-SUM($S81:AB81))),MIN(ROUND((Register!$F81-Register!$G81)/(Register!$H81*12)*P81,2),(Register!$F81-Register!$G81-SUM($S81:AB81))))))</f>
        <v/>
      </c>
      <c r="AD81" s="19">
        <f>IF(OR($A81="",Q81=0),0,IF(AND($E81&lt;=Q$5+12,$D81=$E81),(Register!$F81-Register!$G81-SUM($S81:AC81)),IF($B81="RB",MIN(ROUND((Register!$F81-SUM($S81:AC81))*Register!$J81*Q81/12,2),(Register!$F81-Register!$G81-SUM($S81:AC81))),MIN(ROUND((Register!$F81-Register!$G81)/(Register!$H81*12)*Q81,2),(Register!$F81-Register!$G81-SUM($S81:AC81))))))</f>
        <v/>
      </c>
      <c r="AE81" s="19">
        <f>SUM(S81:AD81)</f>
        <v/>
      </c>
    </row>
    <row r="82">
      <c r="A82" s="6">
        <f>IF(Register!$A82="","",Register!$A82)</f>
        <v/>
      </c>
      <c r="B82" s="6">
        <f>IF($A82="","",Register!$I82)</f>
        <v/>
      </c>
      <c r="C82" s="22">
        <f>IF($A82="","",YEAR(Register!$E82)*12+MONTH(Register!$E82))</f>
        <v/>
      </c>
      <c r="D82" s="22">
        <f>IF($A82="","",IF(Register!$K82="",E82,MIN(E82,YEAR(Register!$K82)*12+MONTH(Register!$K82))))</f>
        <v/>
      </c>
      <c r="E82" s="22">
        <f>IF($A82="","",C82+ROUND(Register!$H82*12,0))</f>
        <v/>
      </c>
      <c r="F82" s="22">
        <f>IF($A82="",0,MAX(0,MIN($D82,F$5+12)-MAX($C82,F$5)))</f>
        <v/>
      </c>
      <c r="G82" s="22">
        <f>IF($A82="",0,MAX(0,MIN($D82,G$5+12)-MAX($C82,G$5)))</f>
        <v/>
      </c>
      <c r="H82" s="22">
        <f>IF($A82="",0,MAX(0,MIN($D82,H$5+12)-MAX($C82,H$5)))</f>
        <v/>
      </c>
      <c r="I82" s="22">
        <f>IF($A82="",0,MAX(0,MIN($D82,I$5+12)-MAX($C82,I$5)))</f>
        <v/>
      </c>
      <c r="J82" s="22">
        <f>IF($A82="",0,MAX(0,MIN($D82,J$5+12)-MAX($C82,J$5)))</f>
        <v/>
      </c>
      <c r="K82" s="22">
        <f>IF($A82="",0,MAX(0,MIN($D82,K$5+12)-MAX($C82,K$5)))</f>
        <v/>
      </c>
      <c r="L82" s="22">
        <f>IF($A82="",0,MAX(0,MIN($D82,L$5+12)-MAX($C82,L$5)))</f>
        <v/>
      </c>
      <c r="M82" s="22">
        <f>IF($A82="",0,MAX(0,MIN($D82,M$5+12)-MAX($C82,M$5)))</f>
        <v/>
      </c>
      <c r="N82" s="22">
        <f>IF($A82="",0,MAX(0,MIN($D82,N$5+12)-MAX($C82,N$5)))</f>
        <v/>
      </c>
      <c r="O82" s="22">
        <f>IF($A82="",0,MAX(0,MIN($D82,O$5+12)-MAX($C82,O$5)))</f>
        <v/>
      </c>
      <c r="P82" s="22">
        <f>IF($A82="",0,MAX(0,MIN($D82,P$5+12)-MAX($C82,P$5)))</f>
        <v/>
      </c>
      <c r="Q82" s="22">
        <f>IF($A82="",0,MAX(0,MIN($D82,Q$5+12)-MAX($C82,Q$5)))</f>
        <v/>
      </c>
      <c r="S82" s="19">
        <f>IF(OR($A82="",F82=0),0,IF(AND($E82&lt;=F$5+12,$D82=$E82),(Register!$F82-Register!$G82-0),IF($B82="RB",MIN(ROUND((Register!$F82-0)*Register!$J82*F82/12,2),(Register!$F82-Register!$G82-0)),MIN(ROUND((Register!$F82-Register!$G82)/(Register!$H82*12)*F82,2),(Register!$F82-Register!$G82-0)))))</f>
        <v/>
      </c>
      <c r="T82" s="19">
        <f>IF(OR($A82="",G82=0),0,IF(AND($E82&lt;=G$5+12,$D82=$E82),(Register!$F82-Register!$G82-SUM($S82:S82)),IF($B82="RB",MIN(ROUND((Register!$F82-SUM($S82:S82))*Register!$J82*G82/12,2),(Register!$F82-Register!$G82-SUM($S82:S82))),MIN(ROUND((Register!$F82-Register!$G82)/(Register!$H82*12)*G82,2),(Register!$F82-Register!$G82-SUM($S82:S82))))))</f>
        <v/>
      </c>
      <c r="U82" s="19">
        <f>IF(OR($A82="",H82=0),0,IF(AND($E82&lt;=H$5+12,$D82=$E82),(Register!$F82-Register!$G82-SUM($S82:T82)),IF($B82="RB",MIN(ROUND((Register!$F82-SUM($S82:T82))*Register!$J82*H82/12,2),(Register!$F82-Register!$G82-SUM($S82:T82))),MIN(ROUND((Register!$F82-Register!$G82)/(Register!$H82*12)*H82,2),(Register!$F82-Register!$G82-SUM($S82:T82))))))</f>
        <v/>
      </c>
      <c r="V82" s="19">
        <f>IF(OR($A82="",I82=0),0,IF(AND($E82&lt;=I$5+12,$D82=$E82),(Register!$F82-Register!$G82-SUM($S82:U82)),IF($B82="RB",MIN(ROUND((Register!$F82-SUM($S82:U82))*Register!$J82*I82/12,2),(Register!$F82-Register!$G82-SUM($S82:U82))),MIN(ROUND((Register!$F82-Register!$G82)/(Register!$H82*12)*I82,2),(Register!$F82-Register!$G82-SUM($S82:U82))))))</f>
        <v/>
      </c>
      <c r="W82" s="19">
        <f>IF(OR($A82="",J82=0),0,IF(AND($E82&lt;=J$5+12,$D82=$E82),(Register!$F82-Register!$G82-SUM($S82:V82)),IF($B82="RB",MIN(ROUND((Register!$F82-SUM($S82:V82))*Register!$J82*J82/12,2),(Register!$F82-Register!$G82-SUM($S82:V82))),MIN(ROUND((Register!$F82-Register!$G82)/(Register!$H82*12)*J82,2),(Register!$F82-Register!$G82-SUM($S82:V82))))))</f>
        <v/>
      </c>
      <c r="X82" s="19">
        <f>IF(OR($A82="",K82=0),0,IF(AND($E82&lt;=K$5+12,$D82=$E82),(Register!$F82-Register!$G82-SUM($S82:W82)),IF($B82="RB",MIN(ROUND((Register!$F82-SUM($S82:W82))*Register!$J82*K82/12,2),(Register!$F82-Register!$G82-SUM($S82:W82))),MIN(ROUND((Register!$F82-Register!$G82)/(Register!$H82*12)*K82,2),(Register!$F82-Register!$G82-SUM($S82:W82))))))</f>
        <v/>
      </c>
      <c r="Y82" s="19">
        <f>IF(OR($A82="",L82=0),0,IF(AND($E82&lt;=L$5+12,$D82=$E82),(Register!$F82-Register!$G82-SUM($S82:X82)),IF($B82="RB",MIN(ROUND((Register!$F82-SUM($S82:X82))*Register!$J82*L82/12,2),(Register!$F82-Register!$G82-SUM($S82:X82))),MIN(ROUND((Register!$F82-Register!$G82)/(Register!$H82*12)*L82,2),(Register!$F82-Register!$G82-SUM($S82:X82))))))</f>
        <v/>
      </c>
      <c r="Z82" s="19">
        <f>IF(OR($A82="",M82=0),0,IF(AND($E82&lt;=M$5+12,$D82=$E82),(Register!$F82-Register!$G82-SUM($S82:Y82)),IF($B82="RB",MIN(ROUND((Register!$F82-SUM($S82:Y82))*Register!$J82*M82/12,2),(Register!$F82-Register!$G82-SUM($S82:Y82))),MIN(ROUND((Register!$F82-Register!$G82)/(Register!$H82*12)*M82,2),(Register!$F82-Register!$G82-SUM($S82:Y82))))))</f>
        <v/>
      </c>
      <c r="AA82" s="19">
        <f>IF(OR($A82="",N82=0),0,IF(AND($E82&lt;=N$5+12,$D82=$E82),(Register!$F82-Register!$G82-SUM($S82:Z82)),IF($B82="RB",MIN(ROUND((Register!$F82-SUM($S82:Z82))*Register!$J82*N82/12,2),(Register!$F82-Register!$G82-SUM($S82:Z82))),MIN(ROUND((Register!$F82-Register!$G82)/(Register!$H82*12)*N82,2),(Register!$F82-Register!$G82-SUM($S82:Z82))))))</f>
        <v/>
      </c>
      <c r="AB82" s="19">
        <f>IF(OR($A82="",O82=0),0,IF(AND($E82&lt;=O$5+12,$D82=$E82),(Register!$F82-Register!$G82-SUM($S82:AA82)),IF($B82="RB",MIN(ROUND((Register!$F82-SUM($S82:AA82))*Register!$J82*O82/12,2),(Register!$F82-Register!$G82-SUM($S82:AA82))),MIN(ROUND((Register!$F82-Register!$G82)/(Register!$H82*12)*O82,2),(Register!$F82-Register!$G82-SUM($S82:AA82))))))</f>
        <v/>
      </c>
      <c r="AC82" s="19">
        <f>IF(OR($A82="",P82=0),0,IF(AND($E82&lt;=P$5+12,$D82=$E82),(Register!$F82-Register!$G82-SUM($S82:AB82)),IF($B82="RB",MIN(ROUND((Register!$F82-SUM($S82:AB82))*Register!$J82*P82/12,2),(Register!$F82-Register!$G82-SUM($S82:AB82))),MIN(ROUND((Register!$F82-Register!$G82)/(Register!$H82*12)*P82,2),(Register!$F82-Register!$G82-SUM($S82:AB82))))))</f>
        <v/>
      </c>
      <c r="AD82" s="19">
        <f>IF(OR($A82="",Q82=0),0,IF(AND($E82&lt;=Q$5+12,$D82=$E82),(Register!$F82-Register!$G82-SUM($S82:AC82)),IF($B82="RB",MIN(ROUND((Register!$F82-SUM($S82:AC82))*Register!$J82*Q82/12,2),(Register!$F82-Register!$G82-SUM($S82:AC82))),MIN(ROUND((Register!$F82-Register!$G82)/(Register!$H82*12)*Q82,2),(Register!$F82-Register!$G82-SUM($S82:AC82))))))</f>
        <v/>
      </c>
      <c r="AE82" s="19">
        <f>SUM(S82:AD82)</f>
        <v/>
      </c>
    </row>
    <row r="83">
      <c r="A83" s="6">
        <f>IF(Register!$A83="","",Register!$A83)</f>
        <v/>
      </c>
      <c r="B83" s="6">
        <f>IF($A83="","",Register!$I83)</f>
        <v/>
      </c>
      <c r="C83" s="22">
        <f>IF($A83="","",YEAR(Register!$E83)*12+MONTH(Register!$E83))</f>
        <v/>
      </c>
      <c r="D83" s="22">
        <f>IF($A83="","",IF(Register!$K83="",E83,MIN(E83,YEAR(Register!$K83)*12+MONTH(Register!$K83))))</f>
        <v/>
      </c>
      <c r="E83" s="22">
        <f>IF($A83="","",C83+ROUND(Register!$H83*12,0))</f>
        <v/>
      </c>
      <c r="F83" s="22">
        <f>IF($A83="",0,MAX(0,MIN($D83,F$5+12)-MAX($C83,F$5)))</f>
        <v/>
      </c>
      <c r="G83" s="22">
        <f>IF($A83="",0,MAX(0,MIN($D83,G$5+12)-MAX($C83,G$5)))</f>
        <v/>
      </c>
      <c r="H83" s="22">
        <f>IF($A83="",0,MAX(0,MIN($D83,H$5+12)-MAX($C83,H$5)))</f>
        <v/>
      </c>
      <c r="I83" s="22">
        <f>IF($A83="",0,MAX(0,MIN($D83,I$5+12)-MAX($C83,I$5)))</f>
        <v/>
      </c>
      <c r="J83" s="22">
        <f>IF($A83="",0,MAX(0,MIN($D83,J$5+12)-MAX($C83,J$5)))</f>
        <v/>
      </c>
      <c r="K83" s="22">
        <f>IF($A83="",0,MAX(0,MIN($D83,K$5+12)-MAX($C83,K$5)))</f>
        <v/>
      </c>
      <c r="L83" s="22">
        <f>IF($A83="",0,MAX(0,MIN($D83,L$5+12)-MAX($C83,L$5)))</f>
        <v/>
      </c>
      <c r="M83" s="22">
        <f>IF($A83="",0,MAX(0,MIN($D83,M$5+12)-MAX($C83,M$5)))</f>
        <v/>
      </c>
      <c r="N83" s="22">
        <f>IF($A83="",0,MAX(0,MIN($D83,N$5+12)-MAX($C83,N$5)))</f>
        <v/>
      </c>
      <c r="O83" s="22">
        <f>IF($A83="",0,MAX(0,MIN($D83,O$5+12)-MAX($C83,O$5)))</f>
        <v/>
      </c>
      <c r="P83" s="22">
        <f>IF($A83="",0,MAX(0,MIN($D83,P$5+12)-MAX($C83,P$5)))</f>
        <v/>
      </c>
      <c r="Q83" s="22">
        <f>IF($A83="",0,MAX(0,MIN($D83,Q$5+12)-MAX($C83,Q$5)))</f>
        <v/>
      </c>
      <c r="S83" s="19">
        <f>IF(OR($A83="",F83=0),0,IF(AND($E83&lt;=F$5+12,$D83=$E83),(Register!$F83-Register!$G83-0),IF($B83="RB",MIN(ROUND((Register!$F83-0)*Register!$J83*F83/12,2),(Register!$F83-Register!$G83-0)),MIN(ROUND((Register!$F83-Register!$G83)/(Register!$H83*12)*F83,2),(Register!$F83-Register!$G83-0)))))</f>
        <v/>
      </c>
      <c r="T83" s="19">
        <f>IF(OR($A83="",G83=0),0,IF(AND($E83&lt;=G$5+12,$D83=$E83),(Register!$F83-Register!$G83-SUM($S83:S83)),IF($B83="RB",MIN(ROUND((Register!$F83-SUM($S83:S83))*Register!$J83*G83/12,2),(Register!$F83-Register!$G83-SUM($S83:S83))),MIN(ROUND((Register!$F83-Register!$G83)/(Register!$H83*12)*G83,2),(Register!$F83-Register!$G83-SUM($S83:S83))))))</f>
        <v/>
      </c>
      <c r="U83" s="19">
        <f>IF(OR($A83="",H83=0),0,IF(AND($E83&lt;=H$5+12,$D83=$E83),(Register!$F83-Register!$G83-SUM($S83:T83)),IF($B83="RB",MIN(ROUND((Register!$F83-SUM($S83:T83))*Register!$J83*H83/12,2),(Register!$F83-Register!$G83-SUM($S83:T83))),MIN(ROUND((Register!$F83-Register!$G83)/(Register!$H83*12)*H83,2),(Register!$F83-Register!$G83-SUM($S83:T83))))))</f>
        <v/>
      </c>
      <c r="V83" s="19">
        <f>IF(OR($A83="",I83=0),0,IF(AND($E83&lt;=I$5+12,$D83=$E83),(Register!$F83-Register!$G83-SUM($S83:U83)),IF($B83="RB",MIN(ROUND((Register!$F83-SUM($S83:U83))*Register!$J83*I83/12,2),(Register!$F83-Register!$G83-SUM($S83:U83))),MIN(ROUND((Register!$F83-Register!$G83)/(Register!$H83*12)*I83,2),(Register!$F83-Register!$G83-SUM($S83:U83))))))</f>
        <v/>
      </c>
      <c r="W83" s="19">
        <f>IF(OR($A83="",J83=0),0,IF(AND($E83&lt;=J$5+12,$D83=$E83),(Register!$F83-Register!$G83-SUM($S83:V83)),IF($B83="RB",MIN(ROUND((Register!$F83-SUM($S83:V83))*Register!$J83*J83/12,2),(Register!$F83-Register!$G83-SUM($S83:V83))),MIN(ROUND((Register!$F83-Register!$G83)/(Register!$H83*12)*J83,2),(Register!$F83-Register!$G83-SUM($S83:V83))))))</f>
        <v/>
      </c>
      <c r="X83" s="19">
        <f>IF(OR($A83="",K83=0),0,IF(AND($E83&lt;=K$5+12,$D83=$E83),(Register!$F83-Register!$G83-SUM($S83:W83)),IF($B83="RB",MIN(ROUND((Register!$F83-SUM($S83:W83))*Register!$J83*K83/12,2),(Register!$F83-Register!$G83-SUM($S83:W83))),MIN(ROUND((Register!$F83-Register!$G83)/(Register!$H83*12)*K83,2),(Register!$F83-Register!$G83-SUM($S83:W83))))))</f>
        <v/>
      </c>
      <c r="Y83" s="19">
        <f>IF(OR($A83="",L83=0),0,IF(AND($E83&lt;=L$5+12,$D83=$E83),(Register!$F83-Register!$G83-SUM($S83:X83)),IF($B83="RB",MIN(ROUND((Register!$F83-SUM($S83:X83))*Register!$J83*L83/12,2),(Register!$F83-Register!$G83-SUM($S83:X83))),MIN(ROUND((Register!$F83-Register!$G83)/(Register!$H83*12)*L83,2),(Register!$F83-Register!$G83-SUM($S83:X83))))))</f>
        <v/>
      </c>
      <c r="Z83" s="19">
        <f>IF(OR($A83="",M83=0),0,IF(AND($E83&lt;=M$5+12,$D83=$E83),(Register!$F83-Register!$G83-SUM($S83:Y83)),IF($B83="RB",MIN(ROUND((Register!$F83-SUM($S83:Y83))*Register!$J83*M83/12,2),(Register!$F83-Register!$G83-SUM($S83:Y83))),MIN(ROUND((Register!$F83-Register!$G83)/(Register!$H83*12)*M83,2),(Register!$F83-Register!$G83-SUM($S83:Y83))))))</f>
        <v/>
      </c>
      <c r="AA83" s="19">
        <f>IF(OR($A83="",N83=0),0,IF(AND($E83&lt;=N$5+12,$D83=$E83),(Register!$F83-Register!$G83-SUM($S83:Z83)),IF($B83="RB",MIN(ROUND((Register!$F83-SUM($S83:Z83))*Register!$J83*N83/12,2),(Register!$F83-Register!$G83-SUM($S83:Z83))),MIN(ROUND((Register!$F83-Register!$G83)/(Register!$H83*12)*N83,2),(Register!$F83-Register!$G83-SUM($S83:Z83))))))</f>
        <v/>
      </c>
      <c r="AB83" s="19">
        <f>IF(OR($A83="",O83=0),0,IF(AND($E83&lt;=O$5+12,$D83=$E83),(Register!$F83-Register!$G83-SUM($S83:AA83)),IF($B83="RB",MIN(ROUND((Register!$F83-SUM($S83:AA83))*Register!$J83*O83/12,2),(Register!$F83-Register!$G83-SUM($S83:AA83))),MIN(ROUND((Register!$F83-Register!$G83)/(Register!$H83*12)*O83,2),(Register!$F83-Register!$G83-SUM($S83:AA83))))))</f>
        <v/>
      </c>
      <c r="AC83" s="19">
        <f>IF(OR($A83="",P83=0),0,IF(AND($E83&lt;=P$5+12,$D83=$E83),(Register!$F83-Register!$G83-SUM($S83:AB83)),IF($B83="RB",MIN(ROUND((Register!$F83-SUM($S83:AB83))*Register!$J83*P83/12,2),(Register!$F83-Register!$G83-SUM($S83:AB83))),MIN(ROUND((Register!$F83-Register!$G83)/(Register!$H83*12)*P83,2),(Register!$F83-Register!$G83-SUM($S83:AB83))))))</f>
        <v/>
      </c>
      <c r="AD83" s="19">
        <f>IF(OR($A83="",Q83=0),0,IF(AND($E83&lt;=Q$5+12,$D83=$E83),(Register!$F83-Register!$G83-SUM($S83:AC83)),IF($B83="RB",MIN(ROUND((Register!$F83-SUM($S83:AC83))*Register!$J83*Q83/12,2),(Register!$F83-Register!$G83-SUM($S83:AC83))),MIN(ROUND((Register!$F83-Register!$G83)/(Register!$H83*12)*Q83,2),(Register!$F83-Register!$G83-SUM($S83:AC83))))))</f>
        <v/>
      </c>
      <c r="AE83" s="19">
        <f>SUM(S83:AD83)</f>
        <v/>
      </c>
    </row>
    <row r="84">
      <c r="A84" s="6">
        <f>IF(Register!$A84="","",Register!$A84)</f>
        <v/>
      </c>
      <c r="B84" s="6">
        <f>IF($A84="","",Register!$I84)</f>
        <v/>
      </c>
      <c r="C84" s="22">
        <f>IF($A84="","",YEAR(Register!$E84)*12+MONTH(Register!$E84))</f>
        <v/>
      </c>
      <c r="D84" s="22">
        <f>IF($A84="","",IF(Register!$K84="",E84,MIN(E84,YEAR(Register!$K84)*12+MONTH(Register!$K84))))</f>
        <v/>
      </c>
      <c r="E84" s="22">
        <f>IF($A84="","",C84+ROUND(Register!$H84*12,0))</f>
        <v/>
      </c>
      <c r="F84" s="22">
        <f>IF($A84="",0,MAX(0,MIN($D84,F$5+12)-MAX($C84,F$5)))</f>
        <v/>
      </c>
      <c r="G84" s="22">
        <f>IF($A84="",0,MAX(0,MIN($D84,G$5+12)-MAX($C84,G$5)))</f>
        <v/>
      </c>
      <c r="H84" s="22">
        <f>IF($A84="",0,MAX(0,MIN($D84,H$5+12)-MAX($C84,H$5)))</f>
        <v/>
      </c>
      <c r="I84" s="22">
        <f>IF($A84="",0,MAX(0,MIN($D84,I$5+12)-MAX($C84,I$5)))</f>
        <v/>
      </c>
      <c r="J84" s="22">
        <f>IF($A84="",0,MAX(0,MIN($D84,J$5+12)-MAX($C84,J$5)))</f>
        <v/>
      </c>
      <c r="K84" s="22">
        <f>IF($A84="",0,MAX(0,MIN($D84,K$5+12)-MAX($C84,K$5)))</f>
        <v/>
      </c>
      <c r="L84" s="22">
        <f>IF($A84="",0,MAX(0,MIN($D84,L$5+12)-MAX($C84,L$5)))</f>
        <v/>
      </c>
      <c r="M84" s="22">
        <f>IF($A84="",0,MAX(0,MIN($D84,M$5+12)-MAX($C84,M$5)))</f>
        <v/>
      </c>
      <c r="N84" s="22">
        <f>IF($A84="",0,MAX(0,MIN($D84,N$5+12)-MAX($C84,N$5)))</f>
        <v/>
      </c>
      <c r="O84" s="22">
        <f>IF($A84="",0,MAX(0,MIN($D84,O$5+12)-MAX($C84,O$5)))</f>
        <v/>
      </c>
      <c r="P84" s="22">
        <f>IF($A84="",0,MAX(0,MIN($D84,P$5+12)-MAX($C84,P$5)))</f>
        <v/>
      </c>
      <c r="Q84" s="22">
        <f>IF($A84="",0,MAX(0,MIN($D84,Q$5+12)-MAX($C84,Q$5)))</f>
        <v/>
      </c>
      <c r="S84" s="19">
        <f>IF(OR($A84="",F84=0),0,IF(AND($E84&lt;=F$5+12,$D84=$E84),(Register!$F84-Register!$G84-0),IF($B84="RB",MIN(ROUND((Register!$F84-0)*Register!$J84*F84/12,2),(Register!$F84-Register!$G84-0)),MIN(ROUND((Register!$F84-Register!$G84)/(Register!$H84*12)*F84,2),(Register!$F84-Register!$G84-0)))))</f>
        <v/>
      </c>
      <c r="T84" s="19">
        <f>IF(OR($A84="",G84=0),0,IF(AND($E84&lt;=G$5+12,$D84=$E84),(Register!$F84-Register!$G84-SUM($S84:S84)),IF($B84="RB",MIN(ROUND((Register!$F84-SUM($S84:S84))*Register!$J84*G84/12,2),(Register!$F84-Register!$G84-SUM($S84:S84))),MIN(ROUND((Register!$F84-Register!$G84)/(Register!$H84*12)*G84,2),(Register!$F84-Register!$G84-SUM($S84:S84))))))</f>
        <v/>
      </c>
      <c r="U84" s="19">
        <f>IF(OR($A84="",H84=0),0,IF(AND($E84&lt;=H$5+12,$D84=$E84),(Register!$F84-Register!$G84-SUM($S84:T84)),IF($B84="RB",MIN(ROUND((Register!$F84-SUM($S84:T84))*Register!$J84*H84/12,2),(Register!$F84-Register!$G84-SUM($S84:T84))),MIN(ROUND((Register!$F84-Register!$G84)/(Register!$H84*12)*H84,2),(Register!$F84-Register!$G84-SUM($S84:T84))))))</f>
        <v/>
      </c>
      <c r="V84" s="19">
        <f>IF(OR($A84="",I84=0),0,IF(AND($E84&lt;=I$5+12,$D84=$E84),(Register!$F84-Register!$G84-SUM($S84:U84)),IF($B84="RB",MIN(ROUND((Register!$F84-SUM($S84:U84))*Register!$J84*I84/12,2),(Register!$F84-Register!$G84-SUM($S84:U84))),MIN(ROUND((Register!$F84-Register!$G84)/(Register!$H84*12)*I84,2),(Register!$F84-Register!$G84-SUM($S84:U84))))))</f>
        <v/>
      </c>
      <c r="W84" s="19">
        <f>IF(OR($A84="",J84=0),0,IF(AND($E84&lt;=J$5+12,$D84=$E84),(Register!$F84-Register!$G84-SUM($S84:V84)),IF($B84="RB",MIN(ROUND((Register!$F84-SUM($S84:V84))*Register!$J84*J84/12,2),(Register!$F84-Register!$G84-SUM($S84:V84))),MIN(ROUND((Register!$F84-Register!$G84)/(Register!$H84*12)*J84,2),(Register!$F84-Register!$G84-SUM($S84:V84))))))</f>
        <v/>
      </c>
      <c r="X84" s="19">
        <f>IF(OR($A84="",K84=0),0,IF(AND($E84&lt;=K$5+12,$D84=$E84),(Register!$F84-Register!$G84-SUM($S84:W84)),IF($B84="RB",MIN(ROUND((Register!$F84-SUM($S84:W84))*Register!$J84*K84/12,2),(Register!$F84-Register!$G84-SUM($S84:W84))),MIN(ROUND((Register!$F84-Register!$G84)/(Register!$H84*12)*K84,2),(Register!$F84-Register!$G84-SUM($S84:W84))))))</f>
        <v/>
      </c>
      <c r="Y84" s="19">
        <f>IF(OR($A84="",L84=0),0,IF(AND($E84&lt;=L$5+12,$D84=$E84),(Register!$F84-Register!$G84-SUM($S84:X84)),IF($B84="RB",MIN(ROUND((Register!$F84-SUM($S84:X84))*Register!$J84*L84/12,2),(Register!$F84-Register!$G84-SUM($S84:X84))),MIN(ROUND((Register!$F84-Register!$G84)/(Register!$H84*12)*L84,2),(Register!$F84-Register!$G84-SUM($S84:X84))))))</f>
        <v/>
      </c>
      <c r="Z84" s="19">
        <f>IF(OR($A84="",M84=0),0,IF(AND($E84&lt;=M$5+12,$D84=$E84),(Register!$F84-Register!$G84-SUM($S84:Y84)),IF($B84="RB",MIN(ROUND((Register!$F84-SUM($S84:Y84))*Register!$J84*M84/12,2),(Register!$F84-Register!$G84-SUM($S84:Y84))),MIN(ROUND((Register!$F84-Register!$G84)/(Register!$H84*12)*M84,2),(Register!$F84-Register!$G84-SUM($S84:Y84))))))</f>
        <v/>
      </c>
      <c r="AA84" s="19">
        <f>IF(OR($A84="",N84=0),0,IF(AND($E84&lt;=N$5+12,$D84=$E84),(Register!$F84-Register!$G84-SUM($S84:Z84)),IF($B84="RB",MIN(ROUND((Register!$F84-SUM($S84:Z84))*Register!$J84*N84/12,2),(Register!$F84-Register!$G84-SUM($S84:Z84))),MIN(ROUND((Register!$F84-Register!$G84)/(Register!$H84*12)*N84,2),(Register!$F84-Register!$G84-SUM($S84:Z84))))))</f>
        <v/>
      </c>
      <c r="AB84" s="19">
        <f>IF(OR($A84="",O84=0),0,IF(AND($E84&lt;=O$5+12,$D84=$E84),(Register!$F84-Register!$G84-SUM($S84:AA84)),IF($B84="RB",MIN(ROUND((Register!$F84-SUM($S84:AA84))*Register!$J84*O84/12,2),(Register!$F84-Register!$G84-SUM($S84:AA84))),MIN(ROUND((Register!$F84-Register!$G84)/(Register!$H84*12)*O84,2),(Register!$F84-Register!$G84-SUM($S84:AA84))))))</f>
        <v/>
      </c>
      <c r="AC84" s="19">
        <f>IF(OR($A84="",P84=0),0,IF(AND($E84&lt;=P$5+12,$D84=$E84),(Register!$F84-Register!$G84-SUM($S84:AB84)),IF($B84="RB",MIN(ROUND((Register!$F84-SUM($S84:AB84))*Register!$J84*P84/12,2),(Register!$F84-Register!$G84-SUM($S84:AB84))),MIN(ROUND((Register!$F84-Register!$G84)/(Register!$H84*12)*P84,2),(Register!$F84-Register!$G84-SUM($S84:AB84))))))</f>
        <v/>
      </c>
      <c r="AD84" s="19">
        <f>IF(OR($A84="",Q84=0),0,IF(AND($E84&lt;=Q$5+12,$D84=$E84),(Register!$F84-Register!$G84-SUM($S84:AC84)),IF($B84="RB",MIN(ROUND((Register!$F84-SUM($S84:AC84))*Register!$J84*Q84/12,2),(Register!$F84-Register!$G84-SUM($S84:AC84))),MIN(ROUND((Register!$F84-Register!$G84)/(Register!$H84*12)*Q84,2),(Register!$F84-Register!$G84-SUM($S84:AC84))))))</f>
        <v/>
      </c>
      <c r="AE84" s="19">
        <f>SUM(S84:AD84)</f>
        <v/>
      </c>
    </row>
    <row r="85">
      <c r="A85" s="6">
        <f>IF(Register!$A85="","",Register!$A85)</f>
        <v/>
      </c>
      <c r="B85" s="6">
        <f>IF($A85="","",Register!$I85)</f>
        <v/>
      </c>
      <c r="C85" s="22">
        <f>IF($A85="","",YEAR(Register!$E85)*12+MONTH(Register!$E85))</f>
        <v/>
      </c>
      <c r="D85" s="22">
        <f>IF($A85="","",IF(Register!$K85="",E85,MIN(E85,YEAR(Register!$K85)*12+MONTH(Register!$K85))))</f>
        <v/>
      </c>
      <c r="E85" s="22">
        <f>IF($A85="","",C85+ROUND(Register!$H85*12,0))</f>
        <v/>
      </c>
      <c r="F85" s="22">
        <f>IF($A85="",0,MAX(0,MIN($D85,F$5+12)-MAX($C85,F$5)))</f>
        <v/>
      </c>
      <c r="G85" s="22">
        <f>IF($A85="",0,MAX(0,MIN($D85,G$5+12)-MAX($C85,G$5)))</f>
        <v/>
      </c>
      <c r="H85" s="22">
        <f>IF($A85="",0,MAX(0,MIN($D85,H$5+12)-MAX($C85,H$5)))</f>
        <v/>
      </c>
      <c r="I85" s="22">
        <f>IF($A85="",0,MAX(0,MIN($D85,I$5+12)-MAX($C85,I$5)))</f>
        <v/>
      </c>
      <c r="J85" s="22">
        <f>IF($A85="",0,MAX(0,MIN($D85,J$5+12)-MAX($C85,J$5)))</f>
        <v/>
      </c>
      <c r="K85" s="22">
        <f>IF($A85="",0,MAX(0,MIN($D85,K$5+12)-MAX($C85,K$5)))</f>
        <v/>
      </c>
      <c r="L85" s="22">
        <f>IF($A85="",0,MAX(0,MIN($D85,L$5+12)-MAX($C85,L$5)))</f>
        <v/>
      </c>
      <c r="M85" s="22">
        <f>IF($A85="",0,MAX(0,MIN($D85,M$5+12)-MAX($C85,M$5)))</f>
        <v/>
      </c>
      <c r="N85" s="22">
        <f>IF($A85="",0,MAX(0,MIN($D85,N$5+12)-MAX($C85,N$5)))</f>
        <v/>
      </c>
      <c r="O85" s="22">
        <f>IF($A85="",0,MAX(0,MIN($D85,O$5+12)-MAX($C85,O$5)))</f>
        <v/>
      </c>
      <c r="P85" s="22">
        <f>IF($A85="",0,MAX(0,MIN($D85,P$5+12)-MAX($C85,P$5)))</f>
        <v/>
      </c>
      <c r="Q85" s="22">
        <f>IF($A85="",0,MAX(0,MIN($D85,Q$5+12)-MAX($C85,Q$5)))</f>
        <v/>
      </c>
      <c r="S85" s="19">
        <f>IF(OR($A85="",F85=0),0,IF(AND($E85&lt;=F$5+12,$D85=$E85),(Register!$F85-Register!$G85-0),IF($B85="RB",MIN(ROUND((Register!$F85-0)*Register!$J85*F85/12,2),(Register!$F85-Register!$G85-0)),MIN(ROUND((Register!$F85-Register!$G85)/(Register!$H85*12)*F85,2),(Register!$F85-Register!$G85-0)))))</f>
        <v/>
      </c>
      <c r="T85" s="19">
        <f>IF(OR($A85="",G85=0),0,IF(AND($E85&lt;=G$5+12,$D85=$E85),(Register!$F85-Register!$G85-SUM($S85:S85)),IF($B85="RB",MIN(ROUND((Register!$F85-SUM($S85:S85))*Register!$J85*G85/12,2),(Register!$F85-Register!$G85-SUM($S85:S85))),MIN(ROUND((Register!$F85-Register!$G85)/(Register!$H85*12)*G85,2),(Register!$F85-Register!$G85-SUM($S85:S85))))))</f>
        <v/>
      </c>
      <c r="U85" s="19">
        <f>IF(OR($A85="",H85=0),0,IF(AND($E85&lt;=H$5+12,$D85=$E85),(Register!$F85-Register!$G85-SUM($S85:T85)),IF($B85="RB",MIN(ROUND((Register!$F85-SUM($S85:T85))*Register!$J85*H85/12,2),(Register!$F85-Register!$G85-SUM($S85:T85))),MIN(ROUND((Register!$F85-Register!$G85)/(Register!$H85*12)*H85,2),(Register!$F85-Register!$G85-SUM($S85:T85))))))</f>
        <v/>
      </c>
      <c r="V85" s="19">
        <f>IF(OR($A85="",I85=0),0,IF(AND($E85&lt;=I$5+12,$D85=$E85),(Register!$F85-Register!$G85-SUM($S85:U85)),IF($B85="RB",MIN(ROUND((Register!$F85-SUM($S85:U85))*Register!$J85*I85/12,2),(Register!$F85-Register!$G85-SUM($S85:U85))),MIN(ROUND((Register!$F85-Register!$G85)/(Register!$H85*12)*I85,2),(Register!$F85-Register!$G85-SUM($S85:U85))))))</f>
        <v/>
      </c>
      <c r="W85" s="19">
        <f>IF(OR($A85="",J85=0),0,IF(AND($E85&lt;=J$5+12,$D85=$E85),(Register!$F85-Register!$G85-SUM($S85:V85)),IF($B85="RB",MIN(ROUND((Register!$F85-SUM($S85:V85))*Register!$J85*J85/12,2),(Register!$F85-Register!$G85-SUM($S85:V85))),MIN(ROUND((Register!$F85-Register!$G85)/(Register!$H85*12)*J85,2),(Register!$F85-Register!$G85-SUM($S85:V85))))))</f>
        <v/>
      </c>
      <c r="X85" s="19">
        <f>IF(OR($A85="",K85=0),0,IF(AND($E85&lt;=K$5+12,$D85=$E85),(Register!$F85-Register!$G85-SUM($S85:W85)),IF($B85="RB",MIN(ROUND((Register!$F85-SUM($S85:W85))*Register!$J85*K85/12,2),(Register!$F85-Register!$G85-SUM($S85:W85))),MIN(ROUND((Register!$F85-Register!$G85)/(Register!$H85*12)*K85,2),(Register!$F85-Register!$G85-SUM($S85:W85))))))</f>
        <v/>
      </c>
      <c r="Y85" s="19">
        <f>IF(OR($A85="",L85=0),0,IF(AND($E85&lt;=L$5+12,$D85=$E85),(Register!$F85-Register!$G85-SUM($S85:X85)),IF($B85="RB",MIN(ROUND((Register!$F85-SUM($S85:X85))*Register!$J85*L85/12,2),(Register!$F85-Register!$G85-SUM($S85:X85))),MIN(ROUND((Register!$F85-Register!$G85)/(Register!$H85*12)*L85,2),(Register!$F85-Register!$G85-SUM($S85:X85))))))</f>
        <v/>
      </c>
      <c r="Z85" s="19">
        <f>IF(OR($A85="",M85=0),0,IF(AND($E85&lt;=M$5+12,$D85=$E85),(Register!$F85-Register!$G85-SUM($S85:Y85)),IF($B85="RB",MIN(ROUND((Register!$F85-SUM($S85:Y85))*Register!$J85*M85/12,2),(Register!$F85-Register!$G85-SUM($S85:Y85))),MIN(ROUND((Register!$F85-Register!$G85)/(Register!$H85*12)*M85,2),(Register!$F85-Register!$G85-SUM($S85:Y85))))))</f>
        <v/>
      </c>
      <c r="AA85" s="19">
        <f>IF(OR($A85="",N85=0),0,IF(AND($E85&lt;=N$5+12,$D85=$E85),(Register!$F85-Register!$G85-SUM($S85:Z85)),IF($B85="RB",MIN(ROUND((Register!$F85-SUM($S85:Z85))*Register!$J85*N85/12,2),(Register!$F85-Register!$G85-SUM($S85:Z85))),MIN(ROUND((Register!$F85-Register!$G85)/(Register!$H85*12)*N85,2),(Register!$F85-Register!$G85-SUM($S85:Z85))))))</f>
        <v/>
      </c>
      <c r="AB85" s="19">
        <f>IF(OR($A85="",O85=0),0,IF(AND($E85&lt;=O$5+12,$D85=$E85),(Register!$F85-Register!$G85-SUM($S85:AA85)),IF($B85="RB",MIN(ROUND((Register!$F85-SUM($S85:AA85))*Register!$J85*O85/12,2),(Register!$F85-Register!$G85-SUM($S85:AA85))),MIN(ROUND((Register!$F85-Register!$G85)/(Register!$H85*12)*O85,2),(Register!$F85-Register!$G85-SUM($S85:AA85))))))</f>
        <v/>
      </c>
      <c r="AC85" s="19">
        <f>IF(OR($A85="",P85=0),0,IF(AND($E85&lt;=P$5+12,$D85=$E85),(Register!$F85-Register!$G85-SUM($S85:AB85)),IF($B85="RB",MIN(ROUND((Register!$F85-SUM($S85:AB85))*Register!$J85*P85/12,2),(Register!$F85-Register!$G85-SUM($S85:AB85))),MIN(ROUND((Register!$F85-Register!$G85)/(Register!$H85*12)*P85,2),(Register!$F85-Register!$G85-SUM($S85:AB85))))))</f>
        <v/>
      </c>
      <c r="AD85" s="19">
        <f>IF(OR($A85="",Q85=0),0,IF(AND($E85&lt;=Q$5+12,$D85=$E85),(Register!$F85-Register!$G85-SUM($S85:AC85)),IF($B85="RB",MIN(ROUND((Register!$F85-SUM($S85:AC85))*Register!$J85*Q85/12,2),(Register!$F85-Register!$G85-SUM($S85:AC85))),MIN(ROUND((Register!$F85-Register!$G85)/(Register!$H85*12)*Q85,2),(Register!$F85-Register!$G85-SUM($S85:AC85))))))</f>
        <v/>
      </c>
      <c r="AE85" s="19">
        <f>SUM(S85:AD85)</f>
        <v/>
      </c>
    </row>
    <row r="86">
      <c r="A86" s="6">
        <f>IF(Register!$A86="","",Register!$A86)</f>
        <v/>
      </c>
      <c r="B86" s="6">
        <f>IF($A86="","",Register!$I86)</f>
        <v/>
      </c>
      <c r="C86" s="22">
        <f>IF($A86="","",YEAR(Register!$E86)*12+MONTH(Register!$E86))</f>
        <v/>
      </c>
      <c r="D86" s="22">
        <f>IF($A86="","",IF(Register!$K86="",E86,MIN(E86,YEAR(Register!$K86)*12+MONTH(Register!$K86))))</f>
        <v/>
      </c>
      <c r="E86" s="22">
        <f>IF($A86="","",C86+ROUND(Register!$H86*12,0))</f>
        <v/>
      </c>
      <c r="F86" s="22">
        <f>IF($A86="",0,MAX(0,MIN($D86,F$5+12)-MAX($C86,F$5)))</f>
        <v/>
      </c>
      <c r="G86" s="22">
        <f>IF($A86="",0,MAX(0,MIN($D86,G$5+12)-MAX($C86,G$5)))</f>
        <v/>
      </c>
      <c r="H86" s="22">
        <f>IF($A86="",0,MAX(0,MIN($D86,H$5+12)-MAX($C86,H$5)))</f>
        <v/>
      </c>
      <c r="I86" s="22">
        <f>IF($A86="",0,MAX(0,MIN($D86,I$5+12)-MAX($C86,I$5)))</f>
        <v/>
      </c>
      <c r="J86" s="22">
        <f>IF($A86="",0,MAX(0,MIN($D86,J$5+12)-MAX($C86,J$5)))</f>
        <v/>
      </c>
      <c r="K86" s="22">
        <f>IF($A86="",0,MAX(0,MIN($D86,K$5+12)-MAX($C86,K$5)))</f>
        <v/>
      </c>
      <c r="L86" s="22">
        <f>IF($A86="",0,MAX(0,MIN($D86,L$5+12)-MAX($C86,L$5)))</f>
        <v/>
      </c>
      <c r="M86" s="22">
        <f>IF($A86="",0,MAX(0,MIN($D86,M$5+12)-MAX($C86,M$5)))</f>
        <v/>
      </c>
      <c r="N86" s="22">
        <f>IF($A86="",0,MAX(0,MIN($D86,N$5+12)-MAX($C86,N$5)))</f>
        <v/>
      </c>
      <c r="O86" s="22">
        <f>IF($A86="",0,MAX(0,MIN($D86,O$5+12)-MAX($C86,O$5)))</f>
        <v/>
      </c>
      <c r="P86" s="22">
        <f>IF($A86="",0,MAX(0,MIN($D86,P$5+12)-MAX($C86,P$5)))</f>
        <v/>
      </c>
      <c r="Q86" s="22">
        <f>IF($A86="",0,MAX(0,MIN($D86,Q$5+12)-MAX($C86,Q$5)))</f>
        <v/>
      </c>
      <c r="S86" s="19">
        <f>IF(OR($A86="",F86=0),0,IF(AND($E86&lt;=F$5+12,$D86=$E86),(Register!$F86-Register!$G86-0),IF($B86="RB",MIN(ROUND((Register!$F86-0)*Register!$J86*F86/12,2),(Register!$F86-Register!$G86-0)),MIN(ROUND((Register!$F86-Register!$G86)/(Register!$H86*12)*F86,2),(Register!$F86-Register!$G86-0)))))</f>
        <v/>
      </c>
      <c r="T86" s="19">
        <f>IF(OR($A86="",G86=0),0,IF(AND($E86&lt;=G$5+12,$D86=$E86),(Register!$F86-Register!$G86-SUM($S86:S86)),IF($B86="RB",MIN(ROUND((Register!$F86-SUM($S86:S86))*Register!$J86*G86/12,2),(Register!$F86-Register!$G86-SUM($S86:S86))),MIN(ROUND((Register!$F86-Register!$G86)/(Register!$H86*12)*G86,2),(Register!$F86-Register!$G86-SUM($S86:S86))))))</f>
        <v/>
      </c>
      <c r="U86" s="19">
        <f>IF(OR($A86="",H86=0),0,IF(AND($E86&lt;=H$5+12,$D86=$E86),(Register!$F86-Register!$G86-SUM($S86:T86)),IF($B86="RB",MIN(ROUND((Register!$F86-SUM($S86:T86))*Register!$J86*H86/12,2),(Register!$F86-Register!$G86-SUM($S86:T86))),MIN(ROUND((Register!$F86-Register!$G86)/(Register!$H86*12)*H86,2),(Register!$F86-Register!$G86-SUM($S86:T86))))))</f>
        <v/>
      </c>
      <c r="V86" s="19">
        <f>IF(OR($A86="",I86=0),0,IF(AND($E86&lt;=I$5+12,$D86=$E86),(Register!$F86-Register!$G86-SUM($S86:U86)),IF($B86="RB",MIN(ROUND((Register!$F86-SUM($S86:U86))*Register!$J86*I86/12,2),(Register!$F86-Register!$G86-SUM($S86:U86))),MIN(ROUND((Register!$F86-Register!$G86)/(Register!$H86*12)*I86,2),(Register!$F86-Register!$G86-SUM($S86:U86))))))</f>
        <v/>
      </c>
      <c r="W86" s="19">
        <f>IF(OR($A86="",J86=0),0,IF(AND($E86&lt;=J$5+12,$D86=$E86),(Register!$F86-Register!$G86-SUM($S86:V86)),IF($B86="RB",MIN(ROUND((Register!$F86-SUM($S86:V86))*Register!$J86*J86/12,2),(Register!$F86-Register!$G86-SUM($S86:V86))),MIN(ROUND((Register!$F86-Register!$G86)/(Register!$H86*12)*J86,2),(Register!$F86-Register!$G86-SUM($S86:V86))))))</f>
        <v/>
      </c>
      <c r="X86" s="19">
        <f>IF(OR($A86="",K86=0),0,IF(AND($E86&lt;=K$5+12,$D86=$E86),(Register!$F86-Register!$G86-SUM($S86:W86)),IF($B86="RB",MIN(ROUND((Register!$F86-SUM($S86:W86))*Register!$J86*K86/12,2),(Register!$F86-Register!$G86-SUM($S86:W86))),MIN(ROUND((Register!$F86-Register!$G86)/(Register!$H86*12)*K86,2),(Register!$F86-Register!$G86-SUM($S86:W86))))))</f>
        <v/>
      </c>
      <c r="Y86" s="19">
        <f>IF(OR($A86="",L86=0),0,IF(AND($E86&lt;=L$5+12,$D86=$E86),(Register!$F86-Register!$G86-SUM($S86:X86)),IF($B86="RB",MIN(ROUND((Register!$F86-SUM($S86:X86))*Register!$J86*L86/12,2),(Register!$F86-Register!$G86-SUM($S86:X86))),MIN(ROUND((Register!$F86-Register!$G86)/(Register!$H86*12)*L86,2),(Register!$F86-Register!$G86-SUM($S86:X86))))))</f>
        <v/>
      </c>
      <c r="Z86" s="19">
        <f>IF(OR($A86="",M86=0),0,IF(AND($E86&lt;=M$5+12,$D86=$E86),(Register!$F86-Register!$G86-SUM($S86:Y86)),IF($B86="RB",MIN(ROUND((Register!$F86-SUM($S86:Y86))*Register!$J86*M86/12,2),(Register!$F86-Register!$G86-SUM($S86:Y86))),MIN(ROUND((Register!$F86-Register!$G86)/(Register!$H86*12)*M86,2),(Register!$F86-Register!$G86-SUM($S86:Y86))))))</f>
        <v/>
      </c>
      <c r="AA86" s="19">
        <f>IF(OR($A86="",N86=0),0,IF(AND($E86&lt;=N$5+12,$D86=$E86),(Register!$F86-Register!$G86-SUM($S86:Z86)),IF($B86="RB",MIN(ROUND((Register!$F86-SUM($S86:Z86))*Register!$J86*N86/12,2),(Register!$F86-Register!$G86-SUM($S86:Z86))),MIN(ROUND((Register!$F86-Register!$G86)/(Register!$H86*12)*N86,2),(Register!$F86-Register!$G86-SUM($S86:Z86))))))</f>
        <v/>
      </c>
      <c r="AB86" s="19">
        <f>IF(OR($A86="",O86=0),0,IF(AND($E86&lt;=O$5+12,$D86=$E86),(Register!$F86-Register!$G86-SUM($S86:AA86)),IF($B86="RB",MIN(ROUND((Register!$F86-SUM($S86:AA86))*Register!$J86*O86/12,2),(Register!$F86-Register!$G86-SUM($S86:AA86))),MIN(ROUND((Register!$F86-Register!$G86)/(Register!$H86*12)*O86,2),(Register!$F86-Register!$G86-SUM($S86:AA86))))))</f>
        <v/>
      </c>
      <c r="AC86" s="19">
        <f>IF(OR($A86="",P86=0),0,IF(AND($E86&lt;=P$5+12,$D86=$E86),(Register!$F86-Register!$G86-SUM($S86:AB86)),IF($B86="RB",MIN(ROUND((Register!$F86-SUM($S86:AB86))*Register!$J86*P86/12,2),(Register!$F86-Register!$G86-SUM($S86:AB86))),MIN(ROUND((Register!$F86-Register!$G86)/(Register!$H86*12)*P86,2),(Register!$F86-Register!$G86-SUM($S86:AB86))))))</f>
        <v/>
      </c>
      <c r="AD86" s="19">
        <f>IF(OR($A86="",Q86=0),0,IF(AND($E86&lt;=Q$5+12,$D86=$E86),(Register!$F86-Register!$G86-SUM($S86:AC86)),IF($B86="RB",MIN(ROUND((Register!$F86-SUM($S86:AC86))*Register!$J86*Q86/12,2),(Register!$F86-Register!$G86-SUM($S86:AC86))),MIN(ROUND((Register!$F86-Register!$G86)/(Register!$H86*12)*Q86,2),(Register!$F86-Register!$G86-SUM($S86:AC86))))))</f>
        <v/>
      </c>
      <c r="AE86" s="19">
        <f>SUM(S86:AD86)</f>
        <v/>
      </c>
    </row>
    <row r="87">
      <c r="A87" s="6">
        <f>IF(Register!$A87="","",Register!$A87)</f>
        <v/>
      </c>
      <c r="B87" s="6">
        <f>IF($A87="","",Register!$I87)</f>
        <v/>
      </c>
      <c r="C87" s="22">
        <f>IF($A87="","",YEAR(Register!$E87)*12+MONTH(Register!$E87))</f>
        <v/>
      </c>
      <c r="D87" s="22">
        <f>IF($A87="","",IF(Register!$K87="",E87,MIN(E87,YEAR(Register!$K87)*12+MONTH(Register!$K87))))</f>
        <v/>
      </c>
      <c r="E87" s="22">
        <f>IF($A87="","",C87+ROUND(Register!$H87*12,0))</f>
        <v/>
      </c>
      <c r="F87" s="22">
        <f>IF($A87="",0,MAX(0,MIN($D87,F$5+12)-MAX($C87,F$5)))</f>
        <v/>
      </c>
      <c r="G87" s="22">
        <f>IF($A87="",0,MAX(0,MIN($D87,G$5+12)-MAX($C87,G$5)))</f>
        <v/>
      </c>
      <c r="H87" s="22">
        <f>IF($A87="",0,MAX(0,MIN($D87,H$5+12)-MAX($C87,H$5)))</f>
        <v/>
      </c>
      <c r="I87" s="22">
        <f>IF($A87="",0,MAX(0,MIN($D87,I$5+12)-MAX($C87,I$5)))</f>
        <v/>
      </c>
      <c r="J87" s="22">
        <f>IF($A87="",0,MAX(0,MIN($D87,J$5+12)-MAX($C87,J$5)))</f>
        <v/>
      </c>
      <c r="K87" s="22">
        <f>IF($A87="",0,MAX(0,MIN($D87,K$5+12)-MAX($C87,K$5)))</f>
        <v/>
      </c>
      <c r="L87" s="22">
        <f>IF($A87="",0,MAX(0,MIN($D87,L$5+12)-MAX($C87,L$5)))</f>
        <v/>
      </c>
      <c r="M87" s="22">
        <f>IF($A87="",0,MAX(0,MIN($D87,M$5+12)-MAX($C87,M$5)))</f>
        <v/>
      </c>
      <c r="N87" s="22">
        <f>IF($A87="",0,MAX(0,MIN($D87,N$5+12)-MAX($C87,N$5)))</f>
        <v/>
      </c>
      <c r="O87" s="22">
        <f>IF($A87="",0,MAX(0,MIN($D87,O$5+12)-MAX($C87,O$5)))</f>
        <v/>
      </c>
      <c r="P87" s="22">
        <f>IF($A87="",0,MAX(0,MIN($D87,P$5+12)-MAX($C87,P$5)))</f>
        <v/>
      </c>
      <c r="Q87" s="22">
        <f>IF($A87="",0,MAX(0,MIN($D87,Q$5+12)-MAX($C87,Q$5)))</f>
        <v/>
      </c>
      <c r="S87" s="19">
        <f>IF(OR($A87="",F87=0),0,IF(AND($E87&lt;=F$5+12,$D87=$E87),(Register!$F87-Register!$G87-0),IF($B87="RB",MIN(ROUND((Register!$F87-0)*Register!$J87*F87/12,2),(Register!$F87-Register!$G87-0)),MIN(ROUND((Register!$F87-Register!$G87)/(Register!$H87*12)*F87,2),(Register!$F87-Register!$G87-0)))))</f>
        <v/>
      </c>
      <c r="T87" s="19">
        <f>IF(OR($A87="",G87=0),0,IF(AND($E87&lt;=G$5+12,$D87=$E87),(Register!$F87-Register!$G87-SUM($S87:S87)),IF($B87="RB",MIN(ROUND((Register!$F87-SUM($S87:S87))*Register!$J87*G87/12,2),(Register!$F87-Register!$G87-SUM($S87:S87))),MIN(ROUND((Register!$F87-Register!$G87)/(Register!$H87*12)*G87,2),(Register!$F87-Register!$G87-SUM($S87:S87))))))</f>
        <v/>
      </c>
      <c r="U87" s="19">
        <f>IF(OR($A87="",H87=0),0,IF(AND($E87&lt;=H$5+12,$D87=$E87),(Register!$F87-Register!$G87-SUM($S87:T87)),IF($B87="RB",MIN(ROUND((Register!$F87-SUM($S87:T87))*Register!$J87*H87/12,2),(Register!$F87-Register!$G87-SUM($S87:T87))),MIN(ROUND((Register!$F87-Register!$G87)/(Register!$H87*12)*H87,2),(Register!$F87-Register!$G87-SUM($S87:T87))))))</f>
        <v/>
      </c>
      <c r="V87" s="19">
        <f>IF(OR($A87="",I87=0),0,IF(AND($E87&lt;=I$5+12,$D87=$E87),(Register!$F87-Register!$G87-SUM($S87:U87)),IF($B87="RB",MIN(ROUND((Register!$F87-SUM($S87:U87))*Register!$J87*I87/12,2),(Register!$F87-Register!$G87-SUM($S87:U87))),MIN(ROUND((Register!$F87-Register!$G87)/(Register!$H87*12)*I87,2),(Register!$F87-Register!$G87-SUM($S87:U87))))))</f>
        <v/>
      </c>
      <c r="W87" s="19">
        <f>IF(OR($A87="",J87=0),0,IF(AND($E87&lt;=J$5+12,$D87=$E87),(Register!$F87-Register!$G87-SUM($S87:V87)),IF($B87="RB",MIN(ROUND((Register!$F87-SUM($S87:V87))*Register!$J87*J87/12,2),(Register!$F87-Register!$G87-SUM($S87:V87))),MIN(ROUND((Register!$F87-Register!$G87)/(Register!$H87*12)*J87,2),(Register!$F87-Register!$G87-SUM($S87:V87))))))</f>
        <v/>
      </c>
      <c r="X87" s="19">
        <f>IF(OR($A87="",K87=0),0,IF(AND($E87&lt;=K$5+12,$D87=$E87),(Register!$F87-Register!$G87-SUM($S87:W87)),IF($B87="RB",MIN(ROUND((Register!$F87-SUM($S87:W87))*Register!$J87*K87/12,2),(Register!$F87-Register!$G87-SUM($S87:W87))),MIN(ROUND((Register!$F87-Register!$G87)/(Register!$H87*12)*K87,2),(Register!$F87-Register!$G87-SUM($S87:W87))))))</f>
        <v/>
      </c>
      <c r="Y87" s="19">
        <f>IF(OR($A87="",L87=0),0,IF(AND($E87&lt;=L$5+12,$D87=$E87),(Register!$F87-Register!$G87-SUM($S87:X87)),IF($B87="RB",MIN(ROUND((Register!$F87-SUM($S87:X87))*Register!$J87*L87/12,2),(Register!$F87-Register!$G87-SUM($S87:X87))),MIN(ROUND((Register!$F87-Register!$G87)/(Register!$H87*12)*L87,2),(Register!$F87-Register!$G87-SUM($S87:X87))))))</f>
        <v/>
      </c>
      <c r="Z87" s="19">
        <f>IF(OR($A87="",M87=0),0,IF(AND($E87&lt;=M$5+12,$D87=$E87),(Register!$F87-Register!$G87-SUM($S87:Y87)),IF($B87="RB",MIN(ROUND((Register!$F87-SUM($S87:Y87))*Register!$J87*M87/12,2),(Register!$F87-Register!$G87-SUM($S87:Y87))),MIN(ROUND((Register!$F87-Register!$G87)/(Register!$H87*12)*M87,2),(Register!$F87-Register!$G87-SUM($S87:Y87))))))</f>
        <v/>
      </c>
      <c r="AA87" s="19">
        <f>IF(OR($A87="",N87=0),0,IF(AND($E87&lt;=N$5+12,$D87=$E87),(Register!$F87-Register!$G87-SUM($S87:Z87)),IF($B87="RB",MIN(ROUND((Register!$F87-SUM($S87:Z87))*Register!$J87*N87/12,2),(Register!$F87-Register!$G87-SUM($S87:Z87))),MIN(ROUND((Register!$F87-Register!$G87)/(Register!$H87*12)*N87,2),(Register!$F87-Register!$G87-SUM($S87:Z87))))))</f>
        <v/>
      </c>
      <c r="AB87" s="19">
        <f>IF(OR($A87="",O87=0),0,IF(AND($E87&lt;=O$5+12,$D87=$E87),(Register!$F87-Register!$G87-SUM($S87:AA87)),IF($B87="RB",MIN(ROUND((Register!$F87-SUM($S87:AA87))*Register!$J87*O87/12,2),(Register!$F87-Register!$G87-SUM($S87:AA87))),MIN(ROUND((Register!$F87-Register!$G87)/(Register!$H87*12)*O87,2),(Register!$F87-Register!$G87-SUM($S87:AA87))))))</f>
        <v/>
      </c>
      <c r="AC87" s="19">
        <f>IF(OR($A87="",P87=0),0,IF(AND($E87&lt;=P$5+12,$D87=$E87),(Register!$F87-Register!$G87-SUM($S87:AB87)),IF($B87="RB",MIN(ROUND((Register!$F87-SUM($S87:AB87))*Register!$J87*P87/12,2),(Register!$F87-Register!$G87-SUM($S87:AB87))),MIN(ROUND((Register!$F87-Register!$G87)/(Register!$H87*12)*P87,2),(Register!$F87-Register!$G87-SUM($S87:AB87))))))</f>
        <v/>
      </c>
      <c r="AD87" s="19">
        <f>IF(OR($A87="",Q87=0),0,IF(AND($E87&lt;=Q$5+12,$D87=$E87),(Register!$F87-Register!$G87-SUM($S87:AC87)),IF($B87="RB",MIN(ROUND((Register!$F87-SUM($S87:AC87))*Register!$J87*Q87/12,2),(Register!$F87-Register!$G87-SUM($S87:AC87))),MIN(ROUND((Register!$F87-Register!$G87)/(Register!$H87*12)*Q87,2),(Register!$F87-Register!$G87-SUM($S87:AC87))))))</f>
        <v/>
      </c>
      <c r="AE87" s="19">
        <f>SUM(S87:AD87)</f>
        <v/>
      </c>
    </row>
    <row r="88">
      <c r="A88" s="6">
        <f>IF(Register!$A88="","",Register!$A88)</f>
        <v/>
      </c>
      <c r="B88" s="6">
        <f>IF($A88="","",Register!$I88)</f>
        <v/>
      </c>
      <c r="C88" s="22">
        <f>IF($A88="","",YEAR(Register!$E88)*12+MONTH(Register!$E88))</f>
        <v/>
      </c>
      <c r="D88" s="22">
        <f>IF($A88="","",IF(Register!$K88="",E88,MIN(E88,YEAR(Register!$K88)*12+MONTH(Register!$K88))))</f>
        <v/>
      </c>
      <c r="E88" s="22">
        <f>IF($A88="","",C88+ROUND(Register!$H88*12,0))</f>
        <v/>
      </c>
      <c r="F88" s="22">
        <f>IF($A88="",0,MAX(0,MIN($D88,F$5+12)-MAX($C88,F$5)))</f>
        <v/>
      </c>
      <c r="G88" s="22">
        <f>IF($A88="",0,MAX(0,MIN($D88,G$5+12)-MAX($C88,G$5)))</f>
        <v/>
      </c>
      <c r="H88" s="22">
        <f>IF($A88="",0,MAX(0,MIN($D88,H$5+12)-MAX($C88,H$5)))</f>
        <v/>
      </c>
      <c r="I88" s="22">
        <f>IF($A88="",0,MAX(0,MIN($D88,I$5+12)-MAX($C88,I$5)))</f>
        <v/>
      </c>
      <c r="J88" s="22">
        <f>IF($A88="",0,MAX(0,MIN($D88,J$5+12)-MAX($C88,J$5)))</f>
        <v/>
      </c>
      <c r="K88" s="22">
        <f>IF($A88="",0,MAX(0,MIN($D88,K$5+12)-MAX($C88,K$5)))</f>
        <v/>
      </c>
      <c r="L88" s="22">
        <f>IF($A88="",0,MAX(0,MIN($D88,L$5+12)-MAX($C88,L$5)))</f>
        <v/>
      </c>
      <c r="M88" s="22">
        <f>IF($A88="",0,MAX(0,MIN($D88,M$5+12)-MAX($C88,M$5)))</f>
        <v/>
      </c>
      <c r="N88" s="22">
        <f>IF($A88="",0,MAX(0,MIN($D88,N$5+12)-MAX($C88,N$5)))</f>
        <v/>
      </c>
      <c r="O88" s="22">
        <f>IF($A88="",0,MAX(0,MIN($D88,O$5+12)-MAX($C88,O$5)))</f>
        <v/>
      </c>
      <c r="P88" s="22">
        <f>IF($A88="",0,MAX(0,MIN($D88,P$5+12)-MAX($C88,P$5)))</f>
        <v/>
      </c>
      <c r="Q88" s="22">
        <f>IF($A88="",0,MAX(0,MIN($D88,Q$5+12)-MAX($C88,Q$5)))</f>
        <v/>
      </c>
      <c r="S88" s="19">
        <f>IF(OR($A88="",F88=0),0,IF(AND($E88&lt;=F$5+12,$D88=$E88),(Register!$F88-Register!$G88-0),IF($B88="RB",MIN(ROUND((Register!$F88-0)*Register!$J88*F88/12,2),(Register!$F88-Register!$G88-0)),MIN(ROUND((Register!$F88-Register!$G88)/(Register!$H88*12)*F88,2),(Register!$F88-Register!$G88-0)))))</f>
        <v/>
      </c>
      <c r="T88" s="19">
        <f>IF(OR($A88="",G88=0),0,IF(AND($E88&lt;=G$5+12,$D88=$E88),(Register!$F88-Register!$G88-SUM($S88:S88)),IF($B88="RB",MIN(ROUND((Register!$F88-SUM($S88:S88))*Register!$J88*G88/12,2),(Register!$F88-Register!$G88-SUM($S88:S88))),MIN(ROUND((Register!$F88-Register!$G88)/(Register!$H88*12)*G88,2),(Register!$F88-Register!$G88-SUM($S88:S88))))))</f>
        <v/>
      </c>
      <c r="U88" s="19">
        <f>IF(OR($A88="",H88=0),0,IF(AND($E88&lt;=H$5+12,$D88=$E88),(Register!$F88-Register!$G88-SUM($S88:T88)),IF($B88="RB",MIN(ROUND((Register!$F88-SUM($S88:T88))*Register!$J88*H88/12,2),(Register!$F88-Register!$G88-SUM($S88:T88))),MIN(ROUND((Register!$F88-Register!$G88)/(Register!$H88*12)*H88,2),(Register!$F88-Register!$G88-SUM($S88:T88))))))</f>
        <v/>
      </c>
      <c r="V88" s="19">
        <f>IF(OR($A88="",I88=0),0,IF(AND($E88&lt;=I$5+12,$D88=$E88),(Register!$F88-Register!$G88-SUM($S88:U88)),IF($B88="RB",MIN(ROUND((Register!$F88-SUM($S88:U88))*Register!$J88*I88/12,2),(Register!$F88-Register!$G88-SUM($S88:U88))),MIN(ROUND((Register!$F88-Register!$G88)/(Register!$H88*12)*I88,2),(Register!$F88-Register!$G88-SUM($S88:U88))))))</f>
        <v/>
      </c>
      <c r="W88" s="19">
        <f>IF(OR($A88="",J88=0),0,IF(AND($E88&lt;=J$5+12,$D88=$E88),(Register!$F88-Register!$G88-SUM($S88:V88)),IF($B88="RB",MIN(ROUND((Register!$F88-SUM($S88:V88))*Register!$J88*J88/12,2),(Register!$F88-Register!$G88-SUM($S88:V88))),MIN(ROUND((Register!$F88-Register!$G88)/(Register!$H88*12)*J88,2),(Register!$F88-Register!$G88-SUM($S88:V88))))))</f>
        <v/>
      </c>
      <c r="X88" s="19">
        <f>IF(OR($A88="",K88=0),0,IF(AND($E88&lt;=K$5+12,$D88=$E88),(Register!$F88-Register!$G88-SUM($S88:W88)),IF($B88="RB",MIN(ROUND((Register!$F88-SUM($S88:W88))*Register!$J88*K88/12,2),(Register!$F88-Register!$G88-SUM($S88:W88))),MIN(ROUND((Register!$F88-Register!$G88)/(Register!$H88*12)*K88,2),(Register!$F88-Register!$G88-SUM($S88:W88))))))</f>
        <v/>
      </c>
      <c r="Y88" s="19">
        <f>IF(OR($A88="",L88=0),0,IF(AND($E88&lt;=L$5+12,$D88=$E88),(Register!$F88-Register!$G88-SUM($S88:X88)),IF($B88="RB",MIN(ROUND((Register!$F88-SUM($S88:X88))*Register!$J88*L88/12,2),(Register!$F88-Register!$G88-SUM($S88:X88))),MIN(ROUND((Register!$F88-Register!$G88)/(Register!$H88*12)*L88,2),(Register!$F88-Register!$G88-SUM($S88:X88))))))</f>
        <v/>
      </c>
      <c r="Z88" s="19">
        <f>IF(OR($A88="",M88=0),0,IF(AND($E88&lt;=M$5+12,$D88=$E88),(Register!$F88-Register!$G88-SUM($S88:Y88)),IF($B88="RB",MIN(ROUND((Register!$F88-SUM($S88:Y88))*Register!$J88*M88/12,2),(Register!$F88-Register!$G88-SUM($S88:Y88))),MIN(ROUND((Register!$F88-Register!$G88)/(Register!$H88*12)*M88,2),(Register!$F88-Register!$G88-SUM($S88:Y88))))))</f>
        <v/>
      </c>
      <c r="AA88" s="19">
        <f>IF(OR($A88="",N88=0),0,IF(AND($E88&lt;=N$5+12,$D88=$E88),(Register!$F88-Register!$G88-SUM($S88:Z88)),IF($B88="RB",MIN(ROUND((Register!$F88-SUM($S88:Z88))*Register!$J88*N88/12,2),(Register!$F88-Register!$G88-SUM($S88:Z88))),MIN(ROUND((Register!$F88-Register!$G88)/(Register!$H88*12)*N88,2),(Register!$F88-Register!$G88-SUM($S88:Z88))))))</f>
        <v/>
      </c>
      <c r="AB88" s="19">
        <f>IF(OR($A88="",O88=0),0,IF(AND($E88&lt;=O$5+12,$D88=$E88),(Register!$F88-Register!$G88-SUM($S88:AA88)),IF($B88="RB",MIN(ROUND((Register!$F88-SUM($S88:AA88))*Register!$J88*O88/12,2),(Register!$F88-Register!$G88-SUM($S88:AA88))),MIN(ROUND((Register!$F88-Register!$G88)/(Register!$H88*12)*O88,2),(Register!$F88-Register!$G88-SUM($S88:AA88))))))</f>
        <v/>
      </c>
      <c r="AC88" s="19">
        <f>IF(OR($A88="",P88=0),0,IF(AND($E88&lt;=P$5+12,$D88=$E88),(Register!$F88-Register!$G88-SUM($S88:AB88)),IF($B88="RB",MIN(ROUND((Register!$F88-SUM($S88:AB88))*Register!$J88*P88/12,2),(Register!$F88-Register!$G88-SUM($S88:AB88))),MIN(ROUND((Register!$F88-Register!$G88)/(Register!$H88*12)*P88,2),(Register!$F88-Register!$G88-SUM($S88:AB88))))))</f>
        <v/>
      </c>
      <c r="AD88" s="19">
        <f>IF(OR($A88="",Q88=0),0,IF(AND($E88&lt;=Q$5+12,$D88=$E88),(Register!$F88-Register!$G88-SUM($S88:AC88)),IF($B88="RB",MIN(ROUND((Register!$F88-SUM($S88:AC88))*Register!$J88*Q88/12,2),(Register!$F88-Register!$G88-SUM($S88:AC88))),MIN(ROUND((Register!$F88-Register!$G88)/(Register!$H88*12)*Q88,2),(Register!$F88-Register!$G88-SUM($S88:AC88))))))</f>
        <v/>
      </c>
      <c r="AE88" s="19">
        <f>SUM(S88:AD88)</f>
        <v/>
      </c>
    </row>
    <row r="89">
      <c r="A89" s="6">
        <f>IF(Register!$A89="","",Register!$A89)</f>
        <v/>
      </c>
      <c r="B89" s="6">
        <f>IF($A89="","",Register!$I89)</f>
        <v/>
      </c>
      <c r="C89" s="22">
        <f>IF($A89="","",YEAR(Register!$E89)*12+MONTH(Register!$E89))</f>
        <v/>
      </c>
      <c r="D89" s="22">
        <f>IF($A89="","",IF(Register!$K89="",E89,MIN(E89,YEAR(Register!$K89)*12+MONTH(Register!$K89))))</f>
        <v/>
      </c>
      <c r="E89" s="22">
        <f>IF($A89="","",C89+ROUND(Register!$H89*12,0))</f>
        <v/>
      </c>
      <c r="F89" s="22">
        <f>IF($A89="",0,MAX(0,MIN($D89,F$5+12)-MAX($C89,F$5)))</f>
        <v/>
      </c>
      <c r="G89" s="22">
        <f>IF($A89="",0,MAX(0,MIN($D89,G$5+12)-MAX($C89,G$5)))</f>
        <v/>
      </c>
      <c r="H89" s="22">
        <f>IF($A89="",0,MAX(0,MIN($D89,H$5+12)-MAX($C89,H$5)))</f>
        <v/>
      </c>
      <c r="I89" s="22">
        <f>IF($A89="",0,MAX(0,MIN($D89,I$5+12)-MAX($C89,I$5)))</f>
        <v/>
      </c>
      <c r="J89" s="22">
        <f>IF($A89="",0,MAX(0,MIN($D89,J$5+12)-MAX($C89,J$5)))</f>
        <v/>
      </c>
      <c r="K89" s="22">
        <f>IF($A89="",0,MAX(0,MIN($D89,K$5+12)-MAX($C89,K$5)))</f>
        <v/>
      </c>
      <c r="L89" s="22">
        <f>IF($A89="",0,MAX(0,MIN($D89,L$5+12)-MAX($C89,L$5)))</f>
        <v/>
      </c>
      <c r="M89" s="22">
        <f>IF($A89="",0,MAX(0,MIN($D89,M$5+12)-MAX($C89,M$5)))</f>
        <v/>
      </c>
      <c r="N89" s="22">
        <f>IF($A89="",0,MAX(0,MIN($D89,N$5+12)-MAX($C89,N$5)))</f>
        <v/>
      </c>
      <c r="O89" s="22">
        <f>IF($A89="",0,MAX(0,MIN($D89,O$5+12)-MAX($C89,O$5)))</f>
        <v/>
      </c>
      <c r="P89" s="22">
        <f>IF($A89="",0,MAX(0,MIN($D89,P$5+12)-MAX($C89,P$5)))</f>
        <v/>
      </c>
      <c r="Q89" s="22">
        <f>IF($A89="",0,MAX(0,MIN($D89,Q$5+12)-MAX($C89,Q$5)))</f>
        <v/>
      </c>
      <c r="S89" s="19">
        <f>IF(OR($A89="",F89=0),0,IF(AND($E89&lt;=F$5+12,$D89=$E89),(Register!$F89-Register!$G89-0),IF($B89="RB",MIN(ROUND((Register!$F89-0)*Register!$J89*F89/12,2),(Register!$F89-Register!$G89-0)),MIN(ROUND((Register!$F89-Register!$G89)/(Register!$H89*12)*F89,2),(Register!$F89-Register!$G89-0)))))</f>
        <v/>
      </c>
      <c r="T89" s="19">
        <f>IF(OR($A89="",G89=0),0,IF(AND($E89&lt;=G$5+12,$D89=$E89),(Register!$F89-Register!$G89-SUM($S89:S89)),IF($B89="RB",MIN(ROUND((Register!$F89-SUM($S89:S89))*Register!$J89*G89/12,2),(Register!$F89-Register!$G89-SUM($S89:S89))),MIN(ROUND((Register!$F89-Register!$G89)/(Register!$H89*12)*G89,2),(Register!$F89-Register!$G89-SUM($S89:S89))))))</f>
        <v/>
      </c>
      <c r="U89" s="19">
        <f>IF(OR($A89="",H89=0),0,IF(AND($E89&lt;=H$5+12,$D89=$E89),(Register!$F89-Register!$G89-SUM($S89:T89)),IF($B89="RB",MIN(ROUND((Register!$F89-SUM($S89:T89))*Register!$J89*H89/12,2),(Register!$F89-Register!$G89-SUM($S89:T89))),MIN(ROUND((Register!$F89-Register!$G89)/(Register!$H89*12)*H89,2),(Register!$F89-Register!$G89-SUM($S89:T89))))))</f>
        <v/>
      </c>
      <c r="V89" s="19">
        <f>IF(OR($A89="",I89=0),0,IF(AND($E89&lt;=I$5+12,$D89=$E89),(Register!$F89-Register!$G89-SUM($S89:U89)),IF($B89="RB",MIN(ROUND((Register!$F89-SUM($S89:U89))*Register!$J89*I89/12,2),(Register!$F89-Register!$G89-SUM($S89:U89))),MIN(ROUND((Register!$F89-Register!$G89)/(Register!$H89*12)*I89,2),(Register!$F89-Register!$G89-SUM($S89:U89))))))</f>
        <v/>
      </c>
      <c r="W89" s="19">
        <f>IF(OR($A89="",J89=0),0,IF(AND($E89&lt;=J$5+12,$D89=$E89),(Register!$F89-Register!$G89-SUM($S89:V89)),IF($B89="RB",MIN(ROUND((Register!$F89-SUM($S89:V89))*Register!$J89*J89/12,2),(Register!$F89-Register!$G89-SUM($S89:V89))),MIN(ROUND((Register!$F89-Register!$G89)/(Register!$H89*12)*J89,2),(Register!$F89-Register!$G89-SUM($S89:V89))))))</f>
        <v/>
      </c>
      <c r="X89" s="19">
        <f>IF(OR($A89="",K89=0),0,IF(AND($E89&lt;=K$5+12,$D89=$E89),(Register!$F89-Register!$G89-SUM($S89:W89)),IF($B89="RB",MIN(ROUND((Register!$F89-SUM($S89:W89))*Register!$J89*K89/12,2),(Register!$F89-Register!$G89-SUM($S89:W89))),MIN(ROUND((Register!$F89-Register!$G89)/(Register!$H89*12)*K89,2),(Register!$F89-Register!$G89-SUM($S89:W89))))))</f>
        <v/>
      </c>
      <c r="Y89" s="19">
        <f>IF(OR($A89="",L89=0),0,IF(AND($E89&lt;=L$5+12,$D89=$E89),(Register!$F89-Register!$G89-SUM($S89:X89)),IF($B89="RB",MIN(ROUND((Register!$F89-SUM($S89:X89))*Register!$J89*L89/12,2),(Register!$F89-Register!$G89-SUM($S89:X89))),MIN(ROUND((Register!$F89-Register!$G89)/(Register!$H89*12)*L89,2),(Register!$F89-Register!$G89-SUM($S89:X89))))))</f>
        <v/>
      </c>
      <c r="Z89" s="19">
        <f>IF(OR($A89="",M89=0),0,IF(AND($E89&lt;=M$5+12,$D89=$E89),(Register!$F89-Register!$G89-SUM($S89:Y89)),IF($B89="RB",MIN(ROUND((Register!$F89-SUM($S89:Y89))*Register!$J89*M89/12,2),(Register!$F89-Register!$G89-SUM($S89:Y89))),MIN(ROUND((Register!$F89-Register!$G89)/(Register!$H89*12)*M89,2),(Register!$F89-Register!$G89-SUM($S89:Y89))))))</f>
        <v/>
      </c>
      <c r="AA89" s="19">
        <f>IF(OR($A89="",N89=0),0,IF(AND($E89&lt;=N$5+12,$D89=$E89),(Register!$F89-Register!$G89-SUM($S89:Z89)),IF($B89="RB",MIN(ROUND((Register!$F89-SUM($S89:Z89))*Register!$J89*N89/12,2),(Register!$F89-Register!$G89-SUM($S89:Z89))),MIN(ROUND((Register!$F89-Register!$G89)/(Register!$H89*12)*N89,2),(Register!$F89-Register!$G89-SUM($S89:Z89))))))</f>
        <v/>
      </c>
      <c r="AB89" s="19">
        <f>IF(OR($A89="",O89=0),0,IF(AND($E89&lt;=O$5+12,$D89=$E89),(Register!$F89-Register!$G89-SUM($S89:AA89)),IF($B89="RB",MIN(ROUND((Register!$F89-SUM($S89:AA89))*Register!$J89*O89/12,2),(Register!$F89-Register!$G89-SUM($S89:AA89))),MIN(ROUND((Register!$F89-Register!$G89)/(Register!$H89*12)*O89,2),(Register!$F89-Register!$G89-SUM($S89:AA89))))))</f>
        <v/>
      </c>
      <c r="AC89" s="19">
        <f>IF(OR($A89="",P89=0),0,IF(AND($E89&lt;=P$5+12,$D89=$E89),(Register!$F89-Register!$G89-SUM($S89:AB89)),IF($B89="RB",MIN(ROUND((Register!$F89-SUM($S89:AB89))*Register!$J89*P89/12,2),(Register!$F89-Register!$G89-SUM($S89:AB89))),MIN(ROUND((Register!$F89-Register!$G89)/(Register!$H89*12)*P89,2),(Register!$F89-Register!$G89-SUM($S89:AB89))))))</f>
        <v/>
      </c>
      <c r="AD89" s="19">
        <f>IF(OR($A89="",Q89=0),0,IF(AND($E89&lt;=Q$5+12,$D89=$E89),(Register!$F89-Register!$G89-SUM($S89:AC89)),IF($B89="RB",MIN(ROUND((Register!$F89-SUM($S89:AC89))*Register!$J89*Q89/12,2),(Register!$F89-Register!$G89-SUM($S89:AC89))),MIN(ROUND((Register!$F89-Register!$G89)/(Register!$H89*12)*Q89,2),(Register!$F89-Register!$G89-SUM($S89:AC89))))))</f>
        <v/>
      </c>
      <c r="AE89" s="19">
        <f>SUM(S89:AD89)</f>
        <v/>
      </c>
    </row>
    <row r="90">
      <c r="A90" s="6">
        <f>IF(Register!$A90="","",Register!$A90)</f>
        <v/>
      </c>
      <c r="B90" s="6">
        <f>IF($A90="","",Register!$I90)</f>
        <v/>
      </c>
      <c r="C90" s="22">
        <f>IF($A90="","",YEAR(Register!$E90)*12+MONTH(Register!$E90))</f>
        <v/>
      </c>
      <c r="D90" s="22">
        <f>IF($A90="","",IF(Register!$K90="",E90,MIN(E90,YEAR(Register!$K90)*12+MONTH(Register!$K90))))</f>
        <v/>
      </c>
      <c r="E90" s="22">
        <f>IF($A90="","",C90+ROUND(Register!$H90*12,0))</f>
        <v/>
      </c>
      <c r="F90" s="22">
        <f>IF($A90="",0,MAX(0,MIN($D90,F$5+12)-MAX($C90,F$5)))</f>
        <v/>
      </c>
      <c r="G90" s="22">
        <f>IF($A90="",0,MAX(0,MIN($D90,G$5+12)-MAX($C90,G$5)))</f>
        <v/>
      </c>
      <c r="H90" s="22">
        <f>IF($A90="",0,MAX(0,MIN($D90,H$5+12)-MAX($C90,H$5)))</f>
        <v/>
      </c>
      <c r="I90" s="22">
        <f>IF($A90="",0,MAX(0,MIN($D90,I$5+12)-MAX($C90,I$5)))</f>
        <v/>
      </c>
      <c r="J90" s="22">
        <f>IF($A90="",0,MAX(0,MIN($D90,J$5+12)-MAX($C90,J$5)))</f>
        <v/>
      </c>
      <c r="K90" s="22">
        <f>IF($A90="",0,MAX(0,MIN($D90,K$5+12)-MAX($C90,K$5)))</f>
        <v/>
      </c>
      <c r="L90" s="22">
        <f>IF($A90="",0,MAX(0,MIN($D90,L$5+12)-MAX($C90,L$5)))</f>
        <v/>
      </c>
      <c r="M90" s="22">
        <f>IF($A90="",0,MAX(0,MIN($D90,M$5+12)-MAX($C90,M$5)))</f>
        <v/>
      </c>
      <c r="N90" s="22">
        <f>IF($A90="",0,MAX(0,MIN($D90,N$5+12)-MAX($C90,N$5)))</f>
        <v/>
      </c>
      <c r="O90" s="22">
        <f>IF($A90="",0,MAX(0,MIN($D90,O$5+12)-MAX($C90,O$5)))</f>
        <v/>
      </c>
      <c r="P90" s="22">
        <f>IF($A90="",0,MAX(0,MIN($D90,P$5+12)-MAX($C90,P$5)))</f>
        <v/>
      </c>
      <c r="Q90" s="22">
        <f>IF($A90="",0,MAX(0,MIN($D90,Q$5+12)-MAX($C90,Q$5)))</f>
        <v/>
      </c>
      <c r="S90" s="19">
        <f>IF(OR($A90="",F90=0),0,IF(AND($E90&lt;=F$5+12,$D90=$E90),(Register!$F90-Register!$G90-0),IF($B90="RB",MIN(ROUND((Register!$F90-0)*Register!$J90*F90/12,2),(Register!$F90-Register!$G90-0)),MIN(ROUND((Register!$F90-Register!$G90)/(Register!$H90*12)*F90,2),(Register!$F90-Register!$G90-0)))))</f>
        <v/>
      </c>
      <c r="T90" s="19">
        <f>IF(OR($A90="",G90=0),0,IF(AND($E90&lt;=G$5+12,$D90=$E90),(Register!$F90-Register!$G90-SUM($S90:S90)),IF($B90="RB",MIN(ROUND((Register!$F90-SUM($S90:S90))*Register!$J90*G90/12,2),(Register!$F90-Register!$G90-SUM($S90:S90))),MIN(ROUND((Register!$F90-Register!$G90)/(Register!$H90*12)*G90,2),(Register!$F90-Register!$G90-SUM($S90:S90))))))</f>
        <v/>
      </c>
      <c r="U90" s="19">
        <f>IF(OR($A90="",H90=0),0,IF(AND($E90&lt;=H$5+12,$D90=$E90),(Register!$F90-Register!$G90-SUM($S90:T90)),IF($B90="RB",MIN(ROUND((Register!$F90-SUM($S90:T90))*Register!$J90*H90/12,2),(Register!$F90-Register!$G90-SUM($S90:T90))),MIN(ROUND((Register!$F90-Register!$G90)/(Register!$H90*12)*H90,2),(Register!$F90-Register!$G90-SUM($S90:T90))))))</f>
        <v/>
      </c>
      <c r="V90" s="19">
        <f>IF(OR($A90="",I90=0),0,IF(AND($E90&lt;=I$5+12,$D90=$E90),(Register!$F90-Register!$G90-SUM($S90:U90)),IF($B90="RB",MIN(ROUND((Register!$F90-SUM($S90:U90))*Register!$J90*I90/12,2),(Register!$F90-Register!$G90-SUM($S90:U90))),MIN(ROUND((Register!$F90-Register!$G90)/(Register!$H90*12)*I90,2),(Register!$F90-Register!$G90-SUM($S90:U90))))))</f>
        <v/>
      </c>
      <c r="W90" s="19">
        <f>IF(OR($A90="",J90=0),0,IF(AND($E90&lt;=J$5+12,$D90=$E90),(Register!$F90-Register!$G90-SUM($S90:V90)),IF($B90="RB",MIN(ROUND((Register!$F90-SUM($S90:V90))*Register!$J90*J90/12,2),(Register!$F90-Register!$G90-SUM($S90:V90))),MIN(ROUND((Register!$F90-Register!$G90)/(Register!$H90*12)*J90,2),(Register!$F90-Register!$G90-SUM($S90:V90))))))</f>
        <v/>
      </c>
      <c r="X90" s="19">
        <f>IF(OR($A90="",K90=0),0,IF(AND($E90&lt;=K$5+12,$D90=$E90),(Register!$F90-Register!$G90-SUM($S90:W90)),IF($B90="RB",MIN(ROUND((Register!$F90-SUM($S90:W90))*Register!$J90*K90/12,2),(Register!$F90-Register!$G90-SUM($S90:W90))),MIN(ROUND((Register!$F90-Register!$G90)/(Register!$H90*12)*K90,2),(Register!$F90-Register!$G90-SUM($S90:W90))))))</f>
        <v/>
      </c>
      <c r="Y90" s="19">
        <f>IF(OR($A90="",L90=0),0,IF(AND($E90&lt;=L$5+12,$D90=$E90),(Register!$F90-Register!$G90-SUM($S90:X90)),IF($B90="RB",MIN(ROUND((Register!$F90-SUM($S90:X90))*Register!$J90*L90/12,2),(Register!$F90-Register!$G90-SUM($S90:X90))),MIN(ROUND((Register!$F90-Register!$G90)/(Register!$H90*12)*L90,2),(Register!$F90-Register!$G90-SUM($S90:X90))))))</f>
        <v/>
      </c>
      <c r="Z90" s="19">
        <f>IF(OR($A90="",M90=0),0,IF(AND($E90&lt;=M$5+12,$D90=$E90),(Register!$F90-Register!$G90-SUM($S90:Y90)),IF($B90="RB",MIN(ROUND((Register!$F90-SUM($S90:Y90))*Register!$J90*M90/12,2),(Register!$F90-Register!$G90-SUM($S90:Y90))),MIN(ROUND((Register!$F90-Register!$G90)/(Register!$H90*12)*M90,2),(Register!$F90-Register!$G90-SUM($S90:Y90))))))</f>
        <v/>
      </c>
      <c r="AA90" s="19">
        <f>IF(OR($A90="",N90=0),0,IF(AND($E90&lt;=N$5+12,$D90=$E90),(Register!$F90-Register!$G90-SUM($S90:Z90)),IF($B90="RB",MIN(ROUND((Register!$F90-SUM($S90:Z90))*Register!$J90*N90/12,2),(Register!$F90-Register!$G90-SUM($S90:Z90))),MIN(ROUND((Register!$F90-Register!$G90)/(Register!$H90*12)*N90,2),(Register!$F90-Register!$G90-SUM($S90:Z90))))))</f>
        <v/>
      </c>
      <c r="AB90" s="19">
        <f>IF(OR($A90="",O90=0),0,IF(AND($E90&lt;=O$5+12,$D90=$E90),(Register!$F90-Register!$G90-SUM($S90:AA90)),IF($B90="RB",MIN(ROUND((Register!$F90-SUM($S90:AA90))*Register!$J90*O90/12,2),(Register!$F90-Register!$G90-SUM($S90:AA90))),MIN(ROUND((Register!$F90-Register!$G90)/(Register!$H90*12)*O90,2),(Register!$F90-Register!$G90-SUM($S90:AA90))))))</f>
        <v/>
      </c>
      <c r="AC90" s="19">
        <f>IF(OR($A90="",P90=0),0,IF(AND($E90&lt;=P$5+12,$D90=$E90),(Register!$F90-Register!$G90-SUM($S90:AB90)),IF($B90="RB",MIN(ROUND((Register!$F90-SUM($S90:AB90))*Register!$J90*P90/12,2),(Register!$F90-Register!$G90-SUM($S90:AB90))),MIN(ROUND((Register!$F90-Register!$G90)/(Register!$H90*12)*P90,2),(Register!$F90-Register!$G90-SUM($S90:AB90))))))</f>
        <v/>
      </c>
      <c r="AD90" s="19">
        <f>IF(OR($A90="",Q90=0),0,IF(AND($E90&lt;=Q$5+12,$D90=$E90),(Register!$F90-Register!$G90-SUM($S90:AC90)),IF($B90="RB",MIN(ROUND((Register!$F90-SUM($S90:AC90))*Register!$J90*Q90/12,2),(Register!$F90-Register!$G90-SUM($S90:AC90))),MIN(ROUND((Register!$F90-Register!$G90)/(Register!$H90*12)*Q90,2),(Register!$F90-Register!$G90-SUM($S90:AC90))))))</f>
        <v/>
      </c>
      <c r="AE90" s="19">
        <f>SUM(S90:AD90)</f>
        <v/>
      </c>
    </row>
    <row r="91">
      <c r="A91" s="6">
        <f>IF(Register!$A91="","",Register!$A91)</f>
        <v/>
      </c>
      <c r="B91" s="6">
        <f>IF($A91="","",Register!$I91)</f>
        <v/>
      </c>
      <c r="C91" s="22">
        <f>IF($A91="","",YEAR(Register!$E91)*12+MONTH(Register!$E91))</f>
        <v/>
      </c>
      <c r="D91" s="22">
        <f>IF($A91="","",IF(Register!$K91="",E91,MIN(E91,YEAR(Register!$K91)*12+MONTH(Register!$K91))))</f>
        <v/>
      </c>
      <c r="E91" s="22">
        <f>IF($A91="","",C91+ROUND(Register!$H91*12,0))</f>
        <v/>
      </c>
      <c r="F91" s="22">
        <f>IF($A91="",0,MAX(0,MIN($D91,F$5+12)-MAX($C91,F$5)))</f>
        <v/>
      </c>
      <c r="G91" s="22">
        <f>IF($A91="",0,MAX(0,MIN($D91,G$5+12)-MAX($C91,G$5)))</f>
        <v/>
      </c>
      <c r="H91" s="22">
        <f>IF($A91="",0,MAX(0,MIN($D91,H$5+12)-MAX($C91,H$5)))</f>
        <v/>
      </c>
      <c r="I91" s="22">
        <f>IF($A91="",0,MAX(0,MIN($D91,I$5+12)-MAX($C91,I$5)))</f>
        <v/>
      </c>
      <c r="J91" s="22">
        <f>IF($A91="",0,MAX(0,MIN($D91,J$5+12)-MAX($C91,J$5)))</f>
        <v/>
      </c>
      <c r="K91" s="22">
        <f>IF($A91="",0,MAX(0,MIN($D91,K$5+12)-MAX($C91,K$5)))</f>
        <v/>
      </c>
      <c r="L91" s="22">
        <f>IF($A91="",0,MAX(0,MIN($D91,L$5+12)-MAX($C91,L$5)))</f>
        <v/>
      </c>
      <c r="M91" s="22">
        <f>IF($A91="",0,MAX(0,MIN($D91,M$5+12)-MAX($C91,M$5)))</f>
        <v/>
      </c>
      <c r="N91" s="22">
        <f>IF($A91="",0,MAX(0,MIN($D91,N$5+12)-MAX($C91,N$5)))</f>
        <v/>
      </c>
      <c r="O91" s="22">
        <f>IF($A91="",0,MAX(0,MIN($D91,O$5+12)-MAX($C91,O$5)))</f>
        <v/>
      </c>
      <c r="P91" s="22">
        <f>IF($A91="",0,MAX(0,MIN($D91,P$5+12)-MAX($C91,P$5)))</f>
        <v/>
      </c>
      <c r="Q91" s="22">
        <f>IF($A91="",0,MAX(0,MIN($D91,Q$5+12)-MAX($C91,Q$5)))</f>
        <v/>
      </c>
      <c r="S91" s="19">
        <f>IF(OR($A91="",F91=0),0,IF(AND($E91&lt;=F$5+12,$D91=$E91),(Register!$F91-Register!$G91-0),IF($B91="RB",MIN(ROUND((Register!$F91-0)*Register!$J91*F91/12,2),(Register!$F91-Register!$G91-0)),MIN(ROUND((Register!$F91-Register!$G91)/(Register!$H91*12)*F91,2),(Register!$F91-Register!$G91-0)))))</f>
        <v/>
      </c>
      <c r="T91" s="19">
        <f>IF(OR($A91="",G91=0),0,IF(AND($E91&lt;=G$5+12,$D91=$E91),(Register!$F91-Register!$G91-SUM($S91:S91)),IF($B91="RB",MIN(ROUND((Register!$F91-SUM($S91:S91))*Register!$J91*G91/12,2),(Register!$F91-Register!$G91-SUM($S91:S91))),MIN(ROUND((Register!$F91-Register!$G91)/(Register!$H91*12)*G91,2),(Register!$F91-Register!$G91-SUM($S91:S91))))))</f>
        <v/>
      </c>
      <c r="U91" s="19">
        <f>IF(OR($A91="",H91=0),0,IF(AND($E91&lt;=H$5+12,$D91=$E91),(Register!$F91-Register!$G91-SUM($S91:T91)),IF($B91="RB",MIN(ROUND((Register!$F91-SUM($S91:T91))*Register!$J91*H91/12,2),(Register!$F91-Register!$G91-SUM($S91:T91))),MIN(ROUND((Register!$F91-Register!$G91)/(Register!$H91*12)*H91,2),(Register!$F91-Register!$G91-SUM($S91:T91))))))</f>
        <v/>
      </c>
      <c r="V91" s="19">
        <f>IF(OR($A91="",I91=0),0,IF(AND($E91&lt;=I$5+12,$D91=$E91),(Register!$F91-Register!$G91-SUM($S91:U91)),IF($B91="RB",MIN(ROUND((Register!$F91-SUM($S91:U91))*Register!$J91*I91/12,2),(Register!$F91-Register!$G91-SUM($S91:U91))),MIN(ROUND((Register!$F91-Register!$G91)/(Register!$H91*12)*I91,2),(Register!$F91-Register!$G91-SUM($S91:U91))))))</f>
        <v/>
      </c>
      <c r="W91" s="19">
        <f>IF(OR($A91="",J91=0),0,IF(AND($E91&lt;=J$5+12,$D91=$E91),(Register!$F91-Register!$G91-SUM($S91:V91)),IF($B91="RB",MIN(ROUND((Register!$F91-SUM($S91:V91))*Register!$J91*J91/12,2),(Register!$F91-Register!$G91-SUM($S91:V91))),MIN(ROUND((Register!$F91-Register!$G91)/(Register!$H91*12)*J91,2),(Register!$F91-Register!$G91-SUM($S91:V91))))))</f>
        <v/>
      </c>
      <c r="X91" s="19">
        <f>IF(OR($A91="",K91=0),0,IF(AND($E91&lt;=K$5+12,$D91=$E91),(Register!$F91-Register!$G91-SUM($S91:W91)),IF($B91="RB",MIN(ROUND((Register!$F91-SUM($S91:W91))*Register!$J91*K91/12,2),(Register!$F91-Register!$G91-SUM($S91:W91))),MIN(ROUND((Register!$F91-Register!$G91)/(Register!$H91*12)*K91,2),(Register!$F91-Register!$G91-SUM($S91:W91))))))</f>
        <v/>
      </c>
      <c r="Y91" s="19">
        <f>IF(OR($A91="",L91=0),0,IF(AND($E91&lt;=L$5+12,$D91=$E91),(Register!$F91-Register!$G91-SUM($S91:X91)),IF($B91="RB",MIN(ROUND((Register!$F91-SUM($S91:X91))*Register!$J91*L91/12,2),(Register!$F91-Register!$G91-SUM($S91:X91))),MIN(ROUND((Register!$F91-Register!$G91)/(Register!$H91*12)*L91,2),(Register!$F91-Register!$G91-SUM($S91:X91))))))</f>
        <v/>
      </c>
      <c r="Z91" s="19">
        <f>IF(OR($A91="",M91=0),0,IF(AND($E91&lt;=M$5+12,$D91=$E91),(Register!$F91-Register!$G91-SUM($S91:Y91)),IF($B91="RB",MIN(ROUND((Register!$F91-SUM($S91:Y91))*Register!$J91*M91/12,2),(Register!$F91-Register!$G91-SUM($S91:Y91))),MIN(ROUND((Register!$F91-Register!$G91)/(Register!$H91*12)*M91,2),(Register!$F91-Register!$G91-SUM($S91:Y91))))))</f>
        <v/>
      </c>
      <c r="AA91" s="19">
        <f>IF(OR($A91="",N91=0),0,IF(AND($E91&lt;=N$5+12,$D91=$E91),(Register!$F91-Register!$G91-SUM($S91:Z91)),IF($B91="RB",MIN(ROUND((Register!$F91-SUM($S91:Z91))*Register!$J91*N91/12,2),(Register!$F91-Register!$G91-SUM($S91:Z91))),MIN(ROUND((Register!$F91-Register!$G91)/(Register!$H91*12)*N91,2),(Register!$F91-Register!$G91-SUM($S91:Z91))))))</f>
        <v/>
      </c>
      <c r="AB91" s="19">
        <f>IF(OR($A91="",O91=0),0,IF(AND($E91&lt;=O$5+12,$D91=$E91),(Register!$F91-Register!$G91-SUM($S91:AA91)),IF($B91="RB",MIN(ROUND((Register!$F91-SUM($S91:AA91))*Register!$J91*O91/12,2),(Register!$F91-Register!$G91-SUM($S91:AA91))),MIN(ROUND((Register!$F91-Register!$G91)/(Register!$H91*12)*O91,2),(Register!$F91-Register!$G91-SUM($S91:AA91))))))</f>
        <v/>
      </c>
      <c r="AC91" s="19">
        <f>IF(OR($A91="",P91=0),0,IF(AND($E91&lt;=P$5+12,$D91=$E91),(Register!$F91-Register!$G91-SUM($S91:AB91)),IF($B91="RB",MIN(ROUND((Register!$F91-SUM($S91:AB91))*Register!$J91*P91/12,2),(Register!$F91-Register!$G91-SUM($S91:AB91))),MIN(ROUND((Register!$F91-Register!$G91)/(Register!$H91*12)*P91,2),(Register!$F91-Register!$G91-SUM($S91:AB91))))))</f>
        <v/>
      </c>
      <c r="AD91" s="19">
        <f>IF(OR($A91="",Q91=0),0,IF(AND($E91&lt;=Q$5+12,$D91=$E91),(Register!$F91-Register!$G91-SUM($S91:AC91)),IF($B91="RB",MIN(ROUND((Register!$F91-SUM($S91:AC91))*Register!$J91*Q91/12,2),(Register!$F91-Register!$G91-SUM($S91:AC91))),MIN(ROUND((Register!$F91-Register!$G91)/(Register!$H91*12)*Q91,2),(Register!$F91-Register!$G91-SUM($S91:AC91))))))</f>
        <v/>
      </c>
      <c r="AE91" s="19">
        <f>SUM(S91:AD91)</f>
        <v/>
      </c>
    </row>
    <row r="92">
      <c r="A92" s="6">
        <f>IF(Register!$A92="","",Register!$A92)</f>
        <v/>
      </c>
      <c r="B92" s="6">
        <f>IF($A92="","",Register!$I92)</f>
        <v/>
      </c>
      <c r="C92" s="22">
        <f>IF($A92="","",YEAR(Register!$E92)*12+MONTH(Register!$E92))</f>
        <v/>
      </c>
      <c r="D92" s="22">
        <f>IF($A92="","",IF(Register!$K92="",E92,MIN(E92,YEAR(Register!$K92)*12+MONTH(Register!$K92))))</f>
        <v/>
      </c>
      <c r="E92" s="22">
        <f>IF($A92="","",C92+ROUND(Register!$H92*12,0))</f>
        <v/>
      </c>
      <c r="F92" s="22">
        <f>IF($A92="",0,MAX(0,MIN($D92,F$5+12)-MAX($C92,F$5)))</f>
        <v/>
      </c>
      <c r="G92" s="22">
        <f>IF($A92="",0,MAX(0,MIN($D92,G$5+12)-MAX($C92,G$5)))</f>
        <v/>
      </c>
      <c r="H92" s="22">
        <f>IF($A92="",0,MAX(0,MIN($D92,H$5+12)-MAX($C92,H$5)))</f>
        <v/>
      </c>
      <c r="I92" s="22">
        <f>IF($A92="",0,MAX(0,MIN($D92,I$5+12)-MAX($C92,I$5)))</f>
        <v/>
      </c>
      <c r="J92" s="22">
        <f>IF($A92="",0,MAX(0,MIN($D92,J$5+12)-MAX($C92,J$5)))</f>
        <v/>
      </c>
      <c r="K92" s="22">
        <f>IF($A92="",0,MAX(0,MIN($D92,K$5+12)-MAX($C92,K$5)))</f>
        <v/>
      </c>
      <c r="L92" s="22">
        <f>IF($A92="",0,MAX(0,MIN($D92,L$5+12)-MAX($C92,L$5)))</f>
        <v/>
      </c>
      <c r="M92" s="22">
        <f>IF($A92="",0,MAX(0,MIN($D92,M$5+12)-MAX($C92,M$5)))</f>
        <v/>
      </c>
      <c r="N92" s="22">
        <f>IF($A92="",0,MAX(0,MIN($D92,N$5+12)-MAX($C92,N$5)))</f>
        <v/>
      </c>
      <c r="O92" s="22">
        <f>IF($A92="",0,MAX(0,MIN($D92,O$5+12)-MAX($C92,O$5)))</f>
        <v/>
      </c>
      <c r="P92" s="22">
        <f>IF($A92="",0,MAX(0,MIN($D92,P$5+12)-MAX($C92,P$5)))</f>
        <v/>
      </c>
      <c r="Q92" s="22">
        <f>IF($A92="",0,MAX(0,MIN($D92,Q$5+12)-MAX($C92,Q$5)))</f>
        <v/>
      </c>
      <c r="S92" s="19">
        <f>IF(OR($A92="",F92=0),0,IF(AND($E92&lt;=F$5+12,$D92=$E92),(Register!$F92-Register!$G92-0),IF($B92="RB",MIN(ROUND((Register!$F92-0)*Register!$J92*F92/12,2),(Register!$F92-Register!$G92-0)),MIN(ROUND((Register!$F92-Register!$G92)/(Register!$H92*12)*F92,2),(Register!$F92-Register!$G92-0)))))</f>
        <v/>
      </c>
      <c r="T92" s="19">
        <f>IF(OR($A92="",G92=0),0,IF(AND($E92&lt;=G$5+12,$D92=$E92),(Register!$F92-Register!$G92-SUM($S92:S92)),IF($B92="RB",MIN(ROUND((Register!$F92-SUM($S92:S92))*Register!$J92*G92/12,2),(Register!$F92-Register!$G92-SUM($S92:S92))),MIN(ROUND((Register!$F92-Register!$G92)/(Register!$H92*12)*G92,2),(Register!$F92-Register!$G92-SUM($S92:S92))))))</f>
        <v/>
      </c>
      <c r="U92" s="19">
        <f>IF(OR($A92="",H92=0),0,IF(AND($E92&lt;=H$5+12,$D92=$E92),(Register!$F92-Register!$G92-SUM($S92:T92)),IF($B92="RB",MIN(ROUND((Register!$F92-SUM($S92:T92))*Register!$J92*H92/12,2),(Register!$F92-Register!$G92-SUM($S92:T92))),MIN(ROUND((Register!$F92-Register!$G92)/(Register!$H92*12)*H92,2),(Register!$F92-Register!$G92-SUM($S92:T92))))))</f>
        <v/>
      </c>
      <c r="V92" s="19">
        <f>IF(OR($A92="",I92=0),0,IF(AND($E92&lt;=I$5+12,$D92=$E92),(Register!$F92-Register!$G92-SUM($S92:U92)),IF($B92="RB",MIN(ROUND((Register!$F92-SUM($S92:U92))*Register!$J92*I92/12,2),(Register!$F92-Register!$G92-SUM($S92:U92))),MIN(ROUND((Register!$F92-Register!$G92)/(Register!$H92*12)*I92,2),(Register!$F92-Register!$G92-SUM($S92:U92))))))</f>
        <v/>
      </c>
      <c r="W92" s="19">
        <f>IF(OR($A92="",J92=0),0,IF(AND($E92&lt;=J$5+12,$D92=$E92),(Register!$F92-Register!$G92-SUM($S92:V92)),IF($B92="RB",MIN(ROUND((Register!$F92-SUM($S92:V92))*Register!$J92*J92/12,2),(Register!$F92-Register!$G92-SUM($S92:V92))),MIN(ROUND((Register!$F92-Register!$G92)/(Register!$H92*12)*J92,2),(Register!$F92-Register!$G92-SUM($S92:V92))))))</f>
        <v/>
      </c>
      <c r="X92" s="19">
        <f>IF(OR($A92="",K92=0),0,IF(AND($E92&lt;=K$5+12,$D92=$E92),(Register!$F92-Register!$G92-SUM($S92:W92)),IF($B92="RB",MIN(ROUND((Register!$F92-SUM($S92:W92))*Register!$J92*K92/12,2),(Register!$F92-Register!$G92-SUM($S92:W92))),MIN(ROUND((Register!$F92-Register!$G92)/(Register!$H92*12)*K92,2),(Register!$F92-Register!$G92-SUM($S92:W92))))))</f>
        <v/>
      </c>
      <c r="Y92" s="19">
        <f>IF(OR($A92="",L92=0),0,IF(AND($E92&lt;=L$5+12,$D92=$E92),(Register!$F92-Register!$G92-SUM($S92:X92)),IF($B92="RB",MIN(ROUND((Register!$F92-SUM($S92:X92))*Register!$J92*L92/12,2),(Register!$F92-Register!$G92-SUM($S92:X92))),MIN(ROUND((Register!$F92-Register!$G92)/(Register!$H92*12)*L92,2),(Register!$F92-Register!$G92-SUM($S92:X92))))))</f>
        <v/>
      </c>
      <c r="Z92" s="19">
        <f>IF(OR($A92="",M92=0),0,IF(AND($E92&lt;=M$5+12,$D92=$E92),(Register!$F92-Register!$G92-SUM($S92:Y92)),IF($B92="RB",MIN(ROUND((Register!$F92-SUM($S92:Y92))*Register!$J92*M92/12,2),(Register!$F92-Register!$G92-SUM($S92:Y92))),MIN(ROUND((Register!$F92-Register!$G92)/(Register!$H92*12)*M92,2),(Register!$F92-Register!$G92-SUM($S92:Y92))))))</f>
        <v/>
      </c>
      <c r="AA92" s="19">
        <f>IF(OR($A92="",N92=0),0,IF(AND($E92&lt;=N$5+12,$D92=$E92),(Register!$F92-Register!$G92-SUM($S92:Z92)),IF($B92="RB",MIN(ROUND((Register!$F92-SUM($S92:Z92))*Register!$J92*N92/12,2),(Register!$F92-Register!$G92-SUM($S92:Z92))),MIN(ROUND((Register!$F92-Register!$G92)/(Register!$H92*12)*N92,2),(Register!$F92-Register!$G92-SUM($S92:Z92))))))</f>
        <v/>
      </c>
      <c r="AB92" s="19">
        <f>IF(OR($A92="",O92=0),0,IF(AND($E92&lt;=O$5+12,$D92=$E92),(Register!$F92-Register!$G92-SUM($S92:AA92)),IF($B92="RB",MIN(ROUND((Register!$F92-SUM($S92:AA92))*Register!$J92*O92/12,2),(Register!$F92-Register!$G92-SUM($S92:AA92))),MIN(ROUND((Register!$F92-Register!$G92)/(Register!$H92*12)*O92,2),(Register!$F92-Register!$G92-SUM($S92:AA92))))))</f>
        <v/>
      </c>
      <c r="AC92" s="19">
        <f>IF(OR($A92="",P92=0),0,IF(AND($E92&lt;=P$5+12,$D92=$E92),(Register!$F92-Register!$G92-SUM($S92:AB92)),IF($B92="RB",MIN(ROUND((Register!$F92-SUM($S92:AB92))*Register!$J92*P92/12,2),(Register!$F92-Register!$G92-SUM($S92:AB92))),MIN(ROUND((Register!$F92-Register!$G92)/(Register!$H92*12)*P92,2),(Register!$F92-Register!$G92-SUM($S92:AB92))))))</f>
        <v/>
      </c>
      <c r="AD92" s="19">
        <f>IF(OR($A92="",Q92=0),0,IF(AND($E92&lt;=Q$5+12,$D92=$E92),(Register!$F92-Register!$G92-SUM($S92:AC92)),IF($B92="RB",MIN(ROUND((Register!$F92-SUM($S92:AC92))*Register!$J92*Q92/12,2),(Register!$F92-Register!$G92-SUM($S92:AC92))),MIN(ROUND((Register!$F92-Register!$G92)/(Register!$H92*12)*Q92,2),(Register!$F92-Register!$G92-SUM($S92:AC92))))))</f>
        <v/>
      </c>
      <c r="AE92" s="19">
        <f>SUM(S92:AD92)</f>
        <v/>
      </c>
    </row>
    <row r="93">
      <c r="A93" s="6">
        <f>IF(Register!$A93="","",Register!$A93)</f>
        <v/>
      </c>
      <c r="B93" s="6">
        <f>IF($A93="","",Register!$I93)</f>
        <v/>
      </c>
      <c r="C93" s="22">
        <f>IF($A93="","",YEAR(Register!$E93)*12+MONTH(Register!$E93))</f>
        <v/>
      </c>
      <c r="D93" s="22">
        <f>IF($A93="","",IF(Register!$K93="",E93,MIN(E93,YEAR(Register!$K93)*12+MONTH(Register!$K93))))</f>
        <v/>
      </c>
      <c r="E93" s="22">
        <f>IF($A93="","",C93+ROUND(Register!$H93*12,0))</f>
        <v/>
      </c>
      <c r="F93" s="22">
        <f>IF($A93="",0,MAX(0,MIN($D93,F$5+12)-MAX($C93,F$5)))</f>
        <v/>
      </c>
      <c r="G93" s="22">
        <f>IF($A93="",0,MAX(0,MIN($D93,G$5+12)-MAX($C93,G$5)))</f>
        <v/>
      </c>
      <c r="H93" s="22">
        <f>IF($A93="",0,MAX(0,MIN($D93,H$5+12)-MAX($C93,H$5)))</f>
        <v/>
      </c>
      <c r="I93" s="22">
        <f>IF($A93="",0,MAX(0,MIN($D93,I$5+12)-MAX($C93,I$5)))</f>
        <v/>
      </c>
      <c r="J93" s="22">
        <f>IF($A93="",0,MAX(0,MIN($D93,J$5+12)-MAX($C93,J$5)))</f>
        <v/>
      </c>
      <c r="K93" s="22">
        <f>IF($A93="",0,MAX(0,MIN($D93,K$5+12)-MAX($C93,K$5)))</f>
        <v/>
      </c>
      <c r="L93" s="22">
        <f>IF($A93="",0,MAX(0,MIN($D93,L$5+12)-MAX($C93,L$5)))</f>
        <v/>
      </c>
      <c r="M93" s="22">
        <f>IF($A93="",0,MAX(0,MIN($D93,M$5+12)-MAX($C93,M$5)))</f>
        <v/>
      </c>
      <c r="N93" s="22">
        <f>IF($A93="",0,MAX(0,MIN($D93,N$5+12)-MAX($C93,N$5)))</f>
        <v/>
      </c>
      <c r="O93" s="22">
        <f>IF($A93="",0,MAX(0,MIN($D93,O$5+12)-MAX($C93,O$5)))</f>
        <v/>
      </c>
      <c r="P93" s="22">
        <f>IF($A93="",0,MAX(0,MIN($D93,P$5+12)-MAX($C93,P$5)))</f>
        <v/>
      </c>
      <c r="Q93" s="22">
        <f>IF($A93="",0,MAX(0,MIN($D93,Q$5+12)-MAX($C93,Q$5)))</f>
        <v/>
      </c>
      <c r="S93" s="19">
        <f>IF(OR($A93="",F93=0),0,IF(AND($E93&lt;=F$5+12,$D93=$E93),(Register!$F93-Register!$G93-0),IF($B93="RB",MIN(ROUND((Register!$F93-0)*Register!$J93*F93/12,2),(Register!$F93-Register!$G93-0)),MIN(ROUND((Register!$F93-Register!$G93)/(Register!$H93*12)*F93,2),(Register!$F93-Register!$G93-0)))))</f>
        <v/>
      </c>
      <c r="T93" s="19">
        <f>IF(OR($A93="",G93=0),0,IF(AND($E93&lt;=G$5+12,$D93=$E93),(Register!$F93-Register!$G93-SUM($S93:S93)),IF($B93="RB",MIN(ROUND((Register!$F93-SUM($S93:S93))*Register!$J93*G93/12,2),(Register!$F93-Register!$G93-SUM($S93:S93))),MIN(ROUND((Register!$F93-Register!$G93)/(Register!$H93*12)*G93,2),(Register!$F93-Register!$G93-SUM($S93:S93))))))</f>
        <v/>
      </c>
      <c r="U93" s="19">
        <f>IF(OR($A93="",H93=0),0,IF(AND($E93&lt;=H$5+12,$D93=$E93),(Register!$F93-Register!$G93-SUM($S93:T93)),IF($B93="RB",MIN(ROUND((Register!$F93-SUM($S93:T93))*Register!$J93*H93/12,2),(Register!$F93-Register!$G93-SUM($S93:T93))),MIN(ROUND((Register!$F93-Register!$G93)/(Register!$H93*12)*H93,2),(Register!$F93-Register!$G93-SUM($S93:T93))))))</f>
        <v/>
      </c>
      <c r="V93" s="19">
        <f>IF(OR($A93="",I93=0),0,IF(AND($E93&lt;=I$5+12,$D93=$E93),(Register!$F93-Register!$G93-SUM($S93:U93)),IF($B93="RB",MIN(ROUND((Register!$F93-SUM($S93:U93))*Register!$J93*I93/12,2),(Register!$F93-Register!$G93-SUM($S93:U93))),MIN(ROUND((Register!$F93-Register!$G93)/(Register!$H93*12)*I93,2),(Register!$F93-Register!$G93-SUM($S93:U93))))))</f>
        <v/>
      </c>
      <c r="W93" s="19">
        <f>IF(OR($A93="",J93=0),0,IF(AND($E93&lt;=J$5+12,$D93=$E93),(Register!$F93-Register!$G93-SUM($S93:V93)),IF($B93="RB",MIN(ROUND((Register!$F93-SUM($S93:V93))*Register!$J93*J93/12,2),(Register!$F93-Register!$G93-SUM($S93:V93))),MIN(ROUND((Register!$F93-Register!$G93)/(Register!$H93*12)*J93,2),(Register!$F93-Register!$G93-SUM($S93:V93))))))</f>
        <v/>
      </c>
      <c r="X93" s="19">
        <f>IF(OR($A93="",K93=0),0,IF(AND($E93&lt;=K$5+12,$D93=$E93),(Register!$F93-Register!$G93-SUM($S93:W93)),IF($B93="RB",MIN(ROUND((Register!$F93-SUM($S93:W93))*Register!$J93*K93/12,2),(Register!$F93-Register!$G93-SUM($S93:W93))),MIN(ROUND((Register!$F93-Register!$G93)/(Register!$H93*12)*K93,2),(Register!$F93-Register!$G93-SUM($S93:W93))))))</f>
        <v/>
      </c>
      <c r="Y93" s="19">
        <f>IF(OR($A93="",L93=0),0,IF(AND($E93&lt;=L$5+12,$D93=$E93),(Register!$F93-Register!$G93-SUM($S93:X93)),IF($B93="RB",MIN(ROUND((Register!$F93-SUM($S93:X93))*Register!$J93*L93/12,2),(Register!$F93-Register!$G93-SUM($S93:X93))),MIN(ROUND((Register!$F93-Register!$G93)/(Register!$H93*12)*L93,2),(Register!$F93-Register!$G93-SUM($S93:X93))))))</f>
        <v/>
      </c>
      <c r="Z93" s="19">
        <f>IF(OR($A93="",M93=0),0,IF(AND($E93&lt;=M$5+12,$D93=$E93),(Register!$F93-Register!$G93-SUM($S93:Y93)),IF($B93="RB",MIN(ROUND((Register!$F93-SUM($S93:Y93))*Register!$J93*M93/12,2),(Register!$F93-Register!$G93-SUM($S93:Y93))),MIN(ROUND((Register!$F93-Register!$G93)/(Register!$H93*12)*M93,2),(Register!$F93-Register!$G93-SUM($S93:Y93))))))</f>
        <v/>
      </c>
      <c r="AA93" s="19">
        <f>IF(OR($A93="",N93=0),0,IF(AND($E93&lt;=N$5+12,$D93=$E93),(Register!$F93-Register!$G93-SUM($S93:Z93)),IF($B93="RB",MIN(ROUND((Register!$F93-SUM($S93:Z93))*Register!$J93*N93/12,2),(Register!$F93-Register!$G93-SUM($S93:Z93))),MIN(ROUND((Register!$F93-Register!$G93)/(Register!$H93*12)*N93,2),(Register!$F93-Register!$G93-SUM($S93:Z93))))))</f>
        <v/>
      </c>
      <c r="AB93" s="19">
        <f>IF(OR($A93="",O93=0),0,IF(AND($E93&lt;=O$5+12,$D93=$E93),(Register!$F93-Register!$G93-SUM($S93:AA93)),IF($B93="RB",MIN(ROUND((Register!$F93-SUM($S93:AA93))*Register!$J93*O93/12,2),(Register!$F93-Register!$G93-SUM($S93:AA93))),MIN(ROUND((Register!$F93-Register!$G93)/(Register!$H93*12)*O93,2),(Register!$F93-Register!$G93-SUM($S93:AA93))))))</f>
        <v/>
      </c>
      <c r="AC93" s="19">
        <f>IF(OR($A93="",P93=0),0,IF(AND($E93&lt;=P$5+12,$D93=$E93),(Register!$F93-Register!$G93-SUM($S93:AB93)),IF($B93="RB",MIN(ROUND((Register!$F93-SUM($S93:AB93))*Register!$J93*P93/12,2),(Register!$F93-Register!$G93-SUM($S93:AB93))),MIN(ROUND((Register!$F93-Register!$G93)/(Register!$H93*12)*P93,2),(Register!$F93-Register!$G93-SUM($S93:AB93))))))</f>
        <v/>
      </c>
      <c r="AD93" s="19">
        <f>IF(OR($A93="",Q93=0),0,IF(AND($E93&lt;=Q$5+12,$D93=$E93),(Register!$F93-Register!$G93-SUM($S93:AC93)),IF($B93="RB",MIN(ROUND((Register!$F93-SUM($S93:AC93))*Register!$J93*Q93/12,2),(Register!$F93-Register!$G93-SUM($S93:AC93))),MIN(ROUND((Register!$F93-Register!$G93)/(Register!$H93*12)*Q93,2),(Register!$F93-Register!$G93-SUM($S93:AC93))))))</f>
        <v/>
      </c>
      <c r="AE93" s="19">
        <f>SUM(S93:AD93)</f>
        <v/>
      </c>
    </row>
    <row r="94">
      <c r="A94" s="6">
        <f>IF(Register!$A94="","",Register!$A94)</f>
        <v/>
      </c>
      <c r="B94" s="6">
        <f>IF($A94="","",Register!$I94)</f>
        <v/>
      </c>
      <c r="C94" s="22">
        <f>IF($A94="","",YEAR(Register!$E94)*12+MONTH(Register!$E94))</f>
        <v/>
      </c>
      <c r="D94" s="22">
        <f>IF($A94="","",IF(Register!$K94="",E94,MIN(E94,YEAR(Register!$K94)*12+MONTH(Register!$K94))))</f>
        <v/>
      </c>
      <c r="E94" s="22">
        <f>IF($A94="","",C94+ROUND(Register!$H94*12,0))</f>
        <v/>
      </c>
      <c r="F94" s="22">
        <f>IF($A94="",0,MAX(0,MIN($D94,F$5+12)-MAX($C94,F$5)))</f>
        <v/>
      </c>
      <c r="G94" s="22">
        <f>IF($A94="",0,MAX(0,MIN($D94,G$5+12)-MAX($C94,G$5)))</f>
        <v/>
      </c>
      <c r="H94" s="22">
        <f>IF($A94="",0,MAX(0,MIN($D94,H$5+12)-MAX($C94,H$5)))</f>
        <v/>
      </c>
      <c r="I94" s="22">
        <f>IF($A94="",0,MAX(0,MIN($D94,I$5+12)-MAX($C94,I$5)))</f>
        <v/>
      </c>
      <c r="J94" s="22">
        <f>IF($A94="",0,MAX(0,MIN($D94,J$5+12)-MAX($C94,J$5)))</f>
        <v/>
      </c>
      <c r="K94" s="22">
        <f>IF($A94="",0,MAX(0,MIN($D94,K$5+12)-MAX($C94,K$5)))</f>
        <v/>
      </c>
      <c r="L94" s="22">
        <f>IF($A94="",0,MAX(0,MIN($D94,L$5+12)-MAX($C94,L$5)))</f>
        <v/>
      </c>
      <c r="M94" s="22">
        <f>IF($A94="",0,MAX(0,MIN($D94,M$5+12)-MAX($C94,M$5)))</f>
        <v/>
      </c>
      <c r="N94" s="22">
        <f>IF($A94="",0,MAX(0,MIN($D94,N$5+12)-MAX($C94,N$5)))</f>
        <v/>
      </c>
      <c r="O94" s="22">
        <f>IF($A94="",0,MAX(0,MIN($D94,O$5+12)-MAX($C94,O$5)))</f>
        <v/>
      </c>
      <c r="P94" s="22">
        <f>IF($A94="",0,MAX(0,MIN($D94,P$5+12)-MAX($C94,P$5)))</f>
        <v/>
      </c>
      <c r="Q94" s="22">
        <f>IF($A94="",0,MAX(0,MIN($D94,Q$5+12)-MAX($C94,Q$5)))</f>
        <v/>
      </c>
      <c r="S94" s="19">
        <f>IF(OR($A94="",F94=0),0,IF(AND($E94&lt;=F$5+12,$D94=$E94),(Register!$F94-Register!$G94-0),IF($B94="RB",MIN(ROUND((Register!$F94-0)*Register!$J94*F94/12,2),(Register!$F94-Register!$G94-0)),MIN(ROUND((Register!$F94-Register!$G94)/(Register!$H94*12)*F94,2),(Register!$F94-Register!$G94-0)))))</f>
        <v/>
      </c>
      <c r="T94" s="19">
        <f>IF(OR($A94="",G94=0),0,IF(AND($E94&lt;=G$5+12,$D94=$E94),(Register!$F94-Register!$G94-SUM($S94:S94)),IF($B94="RB",MIN(ROUND((Register!$F94-SUM($S94:S94))*Register!$J94*G94/12,2),(Register!$F94-Register!$G94-SUM($S94:S94))),MIN(ROUND((Register!$F94-Register!$G94)/(Register!$H94*12)*G94,2),(Register!$F94-Register!$G94-SUM($S94:S94))))))</f>
        <v/>
      </c>
      <c r="U94" s="19">
        <f>IF(OR($A94="",H94=0),0,IF(AND($E94&lt;=H$5+12,$D94=$E94),(Register!$F94-Register!$G94-SUM($S94:T94)),IF($B94="RB",MIN(ROUND((Register!$F94-SUM($S94:T94))*Register!$J94*H94/12,2),(Register!$F94-Register!$G94-SUM($S94:T94))),MIN(ROUND((Register!$F94-Register!$G94)/(Register!$H94*12)*H94,2),(Register!$F94-Register!$G94-SUM($S94:T94))))))</f>
        <v/>
      </c>
      <c r="V94" s="19">
        <f>IF(OR($A94="",I94=0),0,IF(AND($E94&lt;=I$5+12,$D94=$E94),(Register!$F94-Register!$G94-SUM($S94:U94)),IF($B94="RB",MIN(ROUND((Register!$F94-SUM($S94:U94))*Register!$J94*I94/12,2),(Register!$F94-Register!$G94-SUM($S94:U94))),MIN(ROUND((Register!$F94-Register!$G94)/(Register!$H94*12)*I94,2),(Register!$F94-Register!$G94-SUM($S94:U94))))))</f>
        <v/>
      </c>
      <c r="W94" s="19">
        <f>IF(OR($A94="",J94=0),0,IF(AND($E94&lt;=J$5+12,$D94=$E94),(Register!$F94-Register!$G94-SUM($S94:V94)),IF($B94="RB",MIN(ROUND((Register!$F94-SUM($S94:V94))*Register!$J94*J94/12,2),(Register!$F94-Register!$G94-SUM($S94:V94))),MIN(ROUND((Register!$F94-Register!$G94)/(Register!$H94*12)*J94,2),(Register!$F94-Register!$G94-SUM($S94:V94))))))</f>
        <v/>
      </c>
      <c r="X94" s="19">
        <f>IF(OR($A94="",K94=0),0,IF(AND($E94&lt;=K$5+12,$D94=$E94),(Register!$F94-Register!$G94-SUM($S94:W94)),IF($B94="RB",MIN(ROUND((Register!$F94-SUM($S94:W94))*Register!$J94*K94/12,2),(Register!$F94-Register!$G94-SUM($S94:W94))),MIN(ROUND((Register!$F94-Register!$G94)/(Register!$H94*12)*K94,2),(Register!$F94-Register!$G94-SUM($S94:W94))))))</f>
        <v/>
      </c>
      <c r="Y94" s="19">
        <f>IF(OR($A94="",L94=0),0,IF(AND($E94&lt;=L$5+12,$D94=$E94),(Register!$F94-Register!$G94-SUM($S94:X94)),IF($B94="RB",MIN(ROUND((Register!$F94-SUM($S94:X94))*Register!$J94*L94/12,2),(Register!$F94-Register!$G94-SUM($S94:X94))),MIN(ROUND((Register!$F94-Register!$G94)/(Register!$H94*12)*L94,2),(Register!$F94-Register!$G94-SUM($S94:X94))))))</f>
        <v/>
      </c>
      <c r="Z94" s="19">
        <f>IF(OR($A94="",M94=0),0,IF(AND($E94&lt;=M$5+12,$D94=$E94),(Register!$F94-Register!$G94-SUM($S94:Y94)),IF($B94="RB",MIN(ROUND((Register!$F94-SUM($S94:Y94))*Register!$J94*M94/12,2),(Register!$F94-Register!$G94-SUM($S94:Y94))),MIN(ROUND((Register!$F94-Register!$G94)/(Register!$H94*12)*M94,2),(Register!$F94-Register!$G94-SUM($S94:Y94))))))</f>
        <v/>
      </c>
      <c r="AA94" s="19">
        <f>IF(OR($A94="",N94=0),0,IF(AND($E94&lt;=N$5+12,$D94=$E94),(Register!$F94-Register!$G94-SUM($S94:Z94)),IF($B94="RB",MIN(ROUND((Register!$F94-SUM($S94:Z94))*Register!$J94*N94/12,2),(Register!$F94-Register!$G94-SUM($S94:Z94))),MIN(ROUND((Register!$F94-Register!$G94)/(Register!$H94*12)*N94,2),(Register!$F94-Register!$G94-SUM($S94:Z94))))))</f>
        <v/>
      </c>
      <c r="AB94" s="19">
        <f>IF(OR($A94="",O94=0),0,IF(AND($E94&lt;=O$5+12,$D94=$E94),(Register!$F94-Register!$G94-SUM($S94:AA94)),IF($B94="RB",MIN(ROUND((Register!$F94-SUM($S94:AA94))*Register!$J94*O94/12,2),(Register!$F94-Register!$G94-SUM($S94:AA94))),MIN(ROUND((Register!$F94-Register!$G94)/(Register!$H94*12)*O94,2),(Register!$F94-Register!$G94-SUM($S94:AA94))))))</f>
        <v/>
      </c>
      <c r="AC94" s="19">
        <f>IF(OR($A94="",P94=0),0,IF(AND($E94&lt;=P$5+12,$D94=$E94),(Register!$F94-Register!$G94-SUM($S94:AB94)),IF($B94="RB",MIN(ROUND((Register!$F94-SUM($S94:AB94))*Register!$J94*P94/12,2),(Register!$F94-Register!$G94-SUM($S94:AB94))),MIN(ROUND((Register!$F94-Register!$G94)/(Register!$H94*12)*P94,2),(Register!$F94-Register!$G94-SUM($S94:AB94))))))</f>
        <v/>
      </c>
      <c r="AD94" s="19">
        <f>IF(OR($A94="",Q94=0),0,IF(AND($E94&lt;=Q$5+12,$D94=$E94),(Register!$F94-Register!$G94-SUM($S94:AC94)),IF($B94="RB",MIN(ROUND((Register!$F94-SUM($S94:AC94))*Register!$J94*Q94/12,2),(Register!$F94-Register!$G94-SUM($S94:AC94))),MIN(ROUND((Register!$F94-Register!$G94)/(Register!$H94*12)*Q94,2),(Register!$F94-Register!$G94-SUM($S94:AC94))))))</f>
        <v/>
      </c>
      <c r="AE94" s="19">
        <f>SUM(S94:AD94)</f>
        <v/>
      </c>
    </row>
    <row r="95">
      <c r="A95" s="6">
        <f>IF(Register!$A95="","",Register!$A95)</f>
        <v/>
      </c>
      <c r="B95" s="6">
        <f>IF($A95="","",Register!$I95)</f>
        <v/>
      </c>
      <c r="C95" s="22">
        <f>IF($A95="","",YEAR(Register!$E95)*12+MONTH(Register!$E95))</f>
        <v/>
      </c>
      <c r="D95" s="22">
        <f>IF($A95="","",IF(Register!$K95="",E95,MIN(E95,YEAR(Register!$K95)*12+MONTH(Register!$K95))))</f>
        <v/>
      </c>
      <c r="E95" s="22">
        <f>IF($A95="","",C95+ROUND(Register!$H95*12,0))</f>
        <v/>
      </c>
      <c r="F95" s="22">
        <f>IF($A95="",0,MAX(0,MIN($D95,F$5+12)-MAX($C95,F$5)))</f>
        <v/>
      </c>
      <c r="G95" s="22">
        <f>IF($A95="",0,MAX(0,MIN($D95,G$5+12)-MAX($C95,G$5)))</f>
        <v/>
      </c>
      <c r="H95" s="22">
        <f>IF($A95="",0,MAX(0,MIN($D95,H$5+12)-MAX($C95,H$5)))</f>
        <v/>
      </c>
      <c r="I95" s="22">
        <f>IF($A95="",0,MAX(0,MIN($D95,I$5+12)-MAX($C95,I$5)))</f>
        <v/>
      </c>
      <c r="J95" s="22">
        <f>IF($A95="",0,MAX(0,MIN($D95,J$5+12)-MAX($C95,J$5)))</f>
        <v/>
      </c>
      <c r="K95" s="22">
        <f>IF($A95="",0,MAX(0,MIN($D95,K$5+12)-MAX($C95,K$5)))</f>
        <v/>
      </c>
      <c r="L95" s="22">
        <f>IF($A95="",0,MAX(0,MIN($D95,L$5+12)-MAX($C95,L$5)))</f>
        <v/>
      </c>
      <c r="M95" s="22">
        <f>IF($A95="",0,MAX(0,MIN($D95,M$5+12)-MAX($C95,M$5)))</f>
        <v/>
      </c>
      <c r="N95" s="22">
        <f>IF($A95="",0,MAX(0,MIN($D95,N$5+12)-MAX($C95,N$5)))</f>
        <v/>
      </c>
      <c r="O95" s="22">
        <f>IF($A95="",0,MAX(0,MIN($D95,O$5+12)-MAX($C95,O$5)))</f>
        <v/>
      </c>
      <c r="P95" s="22">
        <f>IF($A95="",0,MAX(0,MIN($D95,P$5+12)-MAX($C95,P$5)))</f>
        <v/>
      </c>
      <c r="Q95" s="22">
        <f>IF($A95="",0,MAX(0,MIN($D95,Q$5+12)-MAX($C95,Q$5)))</f>
        <v/>
      </c>
      <c r="S95" s="19">
        <f>IF(OR($A95="",F95=0),0,IF(AND($E95&lt;=F$5+12,$D95=$E95),(Register!$F95-Register!$G95-0),IF($B95="RB",MIN(ROUND((Register!$F95-0)*Register!$J95*F95/12,2),(Register!$F95-Register!$G95-0)),MIN(ROUND((Register!$F95-Register!$G95)/(Register!$H95*12)*F95,2),(Register!$F95-Register!$G95-0)))))</f>
        <v/>
      </c>
      <c r="T95" s="19">
        <f>IF(OR($A95="",G95=0),0,IF(AND($E95&lt;=G$5+12,$D95=$E95),(Register!$F95-Register!$G95-SUM($S95:S95)),IF($B95="RB",MIN(ROUND((Register!$F95-SUM($S95:S95))*Register!$J95*G95/12,2),(Register!$F95-Register!$G95-SUM($S95:S95))),MIN(ROUND((Register!$F95-Register!$G95)/(Register!$H95*12)*G95,2),(Register!$F95-Register!$G95-SUM($S95:S95))))))</f>
        <v/>
      </c>
      <c r="U95" s="19">
        <f>IF(OR($A95="",H95=0),0,IF(AND($E95&lt;=H$5+12,$D95=$E95),(Register!$F95-Register!$G95-SUM($S95:T95)),IF($B95="RB",MIN(ROUND((Register!$F95-SUM($S95:T95))*Register!$J95*H95/12,2),(Register!$F95-Register!$G95-SUM($S95:T95))),MIN(ROUND((Register!$F95-Register!$G95)/(Register!$H95*12)*H95,2),(Register!$F95-Register!$G95-SUM($S95:T95))))))</f>
        <v/>
      </c>
      <c r="V95" s="19">
        <f>IF(OR($A95="",I95=0),0,IF(AND($E95&lt;=I$5+12,$D95=$E95),(Register!$F95-Register!$G95-SUM($S95:U95)),IF($B95="RB",MIN(ROUND((Register!$F95-SUM($S95:U95))*Register!$J95*I95/12,2),(Register!$F95-Register!$G95-SUM($S95:U95))),MIN(ROUND((Register!$F95-Register!$G95)/(Register!$H95*12)*I95,2),(Register!$F95-Register!$G95-SUM($S95:U95))))))</f>
        <v/>
      </c>
      <c r="W95" s="19">
        <f>IF(OR($A95="",J95=0),0,IF(AND($E95&lt;=J$5+12,$D95=$E95),(Register!$F95-Register!$G95-SUM($S95:V95)),IF($B95="RB",MIN(ROUND((Register!$F95-SUM($S95:V95))*Register!$J95*J95/12,2),(Register!$F95-Register!$G95-SUM($S95:V95))),MIN(ROUND((Register!$F95-Register!$G95)/(Register!$H95*12)*J95,2),(Register!$F95-Register!$G95-SUM($S95:V95))))))</f>
        <v/>
      </c>
      <c r="X95" s="19">
        <f>IF(OR($A95="",K95=0),0,IF(AND($E95&lt;=K$5+12,$D95=$E95),(Register!$F95-Register!$G95-SUM($S95:W95)),IF($B95="RB",MIN(ROUND((Register!$F95-SUM($S95:W95))*Register!$J95*K95/12,2),(Register!$F95-Register!$G95-SUM($S95:W95))),MIN(ROUND((Register!$F95-Register!$G95)/(Register!$H95*12)*K95,2),(Register!$F95-Register!$G95-SUM($S95:W95))))))</f>
        <v/>
      </c>
      <c r="Y95" s="19">
        <f>IF(OR($A95="",L95=0),0,IF(AND($E95&lt;=L$5+12,$D95=$E95),(Register!$F95-Register!$G95-SUM($S95:X95)),IF($B95="RB",MIN(ROUND((Register!$F95-SUM($S95:X95))*Register!$J95*L95/12,2),(Register!$F95-Register!$G95-SUM($S95:X95))),MIN(ROUND((Register!$F95-Register!$G95)/(Register!$H95*12)*L95,2),(Register!$F95-Register!$G95-SUM($S95:X95))))))</f>
        <v/>
      </c>
      <c r="Z95" s="19">
        <f>IF(OR($A95="",M95=0),0,IF(AND($E95&lt;=M$5+12,$D95=$E95),(Register!$F95-Register!$G95-SUM($S95:Y95)),IF($B95="RB",MIN(ROUND((Register!$F95-SUM($S95:Y95))*Register!$J95*M95/12,2),(Register!$F95-Register!$G95-SUM($S95:Y95))),MIN(ROUND((Register!$F95-Register!$G95)/(Register!$H95*12)*M95,2),(Register!$F95-Register!$G95-SUM($S95:Y95))))))</f>
        <v/>
      </c>
      <c r="AA95" s="19">
        <f>IF(OR($A95="",N95=0),0,IF(AND($E95&lt;=N$5+12,$D95=$E95),(Register!$F95-Register!$G95-SUM($S95:Z95)),IF($B95="RB",MIN(ROUND((Register!$F95-SUM($S95:Z95))*Register!$J95*N95/12,2),(Register!$F95-Register!$G95-SUM($S95:Z95))),MIN(ROUND((Register!$F95-Register!$G95)/(Register!$H95*12)*N95,2),(Register!$F95-Register!$G95-SUM($S95:Z95))))))</f>
        <v/>
      </c>
      <c r="AB95" s="19">
        <f>IF(OR($A95="",O95=0),0,IF(AND($E95&lt;=O$5+12,$D95=$E95),(Register!$F95-Register!$G95-SUM($S95:AA95)),IF($B95="RB",MIN(ROUND((Register!$F95-SUM($S95:AA95))*Register!$J95*O95/12,2),(Register!$F95-Register!$G95-SUM($S95:AA95))),MIN(ROUND((Register!$F95-Register!$G95)/(Register!$H95*12)*O95,2),(Register!$F95-Register!$G95-SUM($S95:AA95))))))</f>
        <v/>
      </c>
      <c r="AC95" s="19">
        <f>IF(OR($A95="",P95=0),0,IF(AND($E95&lt;=P$5+12,$D95=$E95),(Register!$F95-Register!$G95-SUM($S95:AB95)),IF($B95="RB",MIN(ROUND((Register!$F95-SUM($S95:AB95))*Register!$J95*P95/12,2),(Register!$F95-Register!$G95-SUM($S95:AB95))),MIN(ROUND((Register!$F95-Register!$G95)/(Register!$H95*12)*P95,2),(Register!$F95-Register!$G95-SUM($S95:AB95))))))</f>
        <v/>
      </c>
      <c r="AD95" s="19">
        <f>IF(OR($A95="",Q95=0),0,IF(AND($E95&lt;=Q$5+12,$D95=$E95),(Register!$F95-Register!$G95-SUM($S95:AC95)),IF($B95="RB",MIN(ROUND((Register!$F95-SUM($S95:AC95))*Register!$J95*Q95/12,2),(Register!$F95-Register!$G95-SUM($S95:AC95))),MIN(ROUND((Register!$F95-Register!$G95)/(Register!$H95*12)*Q95,2),(Register!$F95-Register!$G95-SUM($S95:AC95))))))</f>
        <v/>
      </c>
      <c r="AE95" s="19">
        <f>SUM(S95:AD95)</f>
        <v/>
      </c>
    </row>
    <row r="96">
      <c r="A96" s="6">
        <f>IF(Register!$A96="","",Register!$A96)</f>
        <v/>
      </c>
      <c r="B96" s="6">
        <f>IF($A96="","",Register!$I96)</f>
        <v/>
      </c>
      <c r="C96" s="22">
        <f>IF($A96="","",YEAR(Register!$E96)*12+MONTH(Register!$E96))</f>
        <v/>
      </c>
      <c r="D96" s="22">
        <f>IF($A96="","",IF(Register!$K96="",E96,MIN(E96,YEAR(Register!$K96)*12+MONTH(Register!$K96))))</f>
        <v/>
      </c>
      <c r="E96" s="22">
        <f>IF($A96="","",C96+ROUND(Register!$H96*12,0))</f>
        <v/>
      </c>
      <c r="F96" s="22">
        <f>IF($A96="",0,MAX(0,MIN($D96,F$5+12)-MAX($C96,F$5)))</f>
        <v/>
      </c>
      <c r="G96" s="22">
        <f>IF($A96="",0,MAX(0,MIN($D96,G$5+12)-MAX($C96,G$5)))</f>
        <v/>
      </c>
      <c r="H96" s="22">
        <f>IF($A96="",0,MAX(0,MIN($D96,H$5+12)-MAX($C96,H$5)))</f>
        <v/>
      </c>
      <c r="I96" s="22">
        <f>IF($A96="",0,MAX(0,MIN($D96,I$5+12)-MAX($C96,I$5)))</f>
        <v/>
      </c>
      <c r="J96" s="22">
        <f>IF($A96="",0,MAX(0,MIN($D96,J$5+12)-MAX($C96,J$5)))</f>
        <v/>
      </c>
      <c r="K96" s="22">
        <f>IF($A96="",0,MAX(0,MIN($D96,K$5+12)-MAX($C96,K$5)))</f>
        <v/>
      </c>
      <c r="L96" s="22">
        <f>IF($A96="",0,MAX(0,MIN($D96,L$5+12)-MAX($C96,L$5)))</f>
        <v/>
      </c>
      <c r="M96" s="22">
        <f>IF($A96="",0,MAX(0,MIN($D96,M$5+12)-MAX($C96,M$5)))</f>
        <v/>
      </c>
      <c r="N96" s="22">
        <f>IF($A96="",0,MAX(0,MIN($D96,N$5+12)-MAX($C96,N$5)))</f>
        <v/>
      </c>
      <c r="O96" s="22">
        <f>IF($A96="",0,MAX(0,MIN($D96,O$5+12)-MAX($C96,O$5)))</f>
        <v/>
      </c>
      <c r="P96" s="22">
        <f>IF($A96="",0,MAX(0,MIN($D96,P$5+12)-MAX($C96,P$5)))</f>
        <v/>
      </c>
      <c r="Q96" s="22">
        <f>IF($A96="",0,MAX(0,MIN($D96,Q$5+12)-MAX($C96,Q$5)))</f>
        <v/>
      </c>
      <c r="S96" s="19">
        <f>IF(OR($A96="",F96=0),0,IF(AND($E96&lt;=F$5+12,$D96=$E96),(Register!$F96-Register!$G96-0),IF($B96="RB",MIN(ROUND((Register!$F96-0)*Register!$J96*F96/12,2),(Register!$F96-Register!$G96-0)),MIN(ROUND((Register!$F96-Register!$G96)/(Register!$H96*12)*F96,2),(Register!$F96-Register!$G96-0)))))</f>
        <v/>
      </c>
      <c r="T96" s="19">
        <f>IF(OR($A96="",G96=0),0,IF(AND($E96&lt;=G$5+12,$D96=$E96),(Register!$F96-Register!$G96-SUM($S96:S96)),IF($B96="RB",MIN(ROUND((Register!$F96-SUM($S96:S96))*Register!$J96*G96/12,2),(Register!$F96-Register!$G96-SUM($S96:S96))),MIN(ROUND((Register!$F96-Register!$G96)/(Register!$H96*12)*G96,2),(Register!$F96-Register!$G96-SUM($S96:S96))))))</f>
        <v/>
      </c>
      <c r="U96" s="19">
        <f>IF(OR($A96="",H96=0),0,IF(AND($E96&lt;=H$5+12,$D96=$E96),(Register!$F96-Register!$G96-SUM($S96:T96)),IF($B96="RB",MIN(ROUND((Register!$F96-SUM($S96:T96))*Register!$J96*H96/12,2),(Register!$F96-Register!$G96-SUM($S96:T96))),MIN(ROUND((Register!$F96-Register!$G96)/(Register!$H96*12)*H96,2),(Register!$F96-Register!$G96-SUM($S96:T96))))))</f>
        <v/>
      </c>
      <c r="V96" s="19">
        <f>IF(OR($A96="",I96=0),0,IF(AND($E96&lt;=I$5+12,$D96=$E96),(Register!$F96-Register!$G96-SUM($S96:U96)),IF($B96="RB",MIN(ROUND((Register!$F96-SUM($S96:U96))*Register!$J96*I96/12,2),(Register!$F96-Register!$G96-SUM($S96:U96))),MIN(ROUND((Register!$F96-Register!$G96)/(Register!$H96*12)*I96,2),(Register!$F96-Register!$G96-SUM($S96:U96))))))</f>
        <v/>
      </c>
      <c r="W96" s="19">
        <f>IF(OR($A96="",J96=0),0,IF(AND($E96&lt;=J$5+12,$D96=$E96),(Register!$F96-Register!$G96-SUM($S96:V96)),IF($B96="RB",MIN(ROUND((Register!$F96-SUM($S96:V96))*Register!$J96*J96/12,2),(Register!$F96-Register!$G96-SUM($S96:V96))),MIN(ROUND((Register!$F96-Register!$G96)/(Register!$H96*12)*J96,2),(Register!$F96-Register!$G96-SUM($S96:V96))))))</f>
        <v/>
      </c>
      <c r="X96" s="19">
        <f>IF(OR($A96="",K96=0),0,IF(AND($E96&lt;=K$5+12,$D96=$E96),(Register!$F96-Register!$G96-SUM($S96:W96)),IF($B96="RB",MIN(ROUND((Register!$F96-SUM($S96:W96))*Register!$J96*K96/12,2),(Register!$F96-Register!$G96-SUM($S96:W96))),MIN(ROUND((Register!$F96-Register!$G96)/(Register!$H96*12)*K96,2),(Register!$F96-Register!$G96-SUM($S96:W96))))))</f>
        <v/>
      </c>
      <c r="Y96" s="19">
        <f>IF(OR($A96="",L96=0),0,IF(AND($E96&lt;=L$5+12,$D96=$E96),(Register!$F96-Register!$G96-SUM($S96:X96)),IF($B96="RB",MIN(ROUND((Register!$F96-SUM($S96:X96))*Register!$J96*L96/12,2),(Register!$F96-Register!$G96-SUM($S96:X96))),MIN(ROUND((Register!$F96-Register!$G96)/(Register!$H96*12)*L96,2),(Register!$F96-Register!$G96-SUM($S96:X96))))))</f>
        <v/>
      </c>
      <c r="Z96" s="19">
        <f>IF(OR($A96="",M96=0),0,IF(AND($E96&lt;=M$5+12,$D96=$E96),(Register!$F96-Register!$G96-SUM($S96:Y96)),IF($B96="RB",MIN(ROUND((Register!$F96-SUM($S96:Y96))*Register!$J96*M96/12,2),(Register!$F96-Register!$G96-SUM($S96:Y96))),MIN(ROUND((Register!$F96-Register!$G96)/(Register!$H96*12)*M96,2),(Register!$F96-Register!$G96-SUM($S96:Y96))))))</f>
        <v/>
      </c>
      <c r="AA96" s="19">
        <f>IF(OR($A96="",N96=0),0,IF(AND($E96&lt;=N$5+12,$D96=$E96),(Register!$F96-Register!$G96-SUM($S96:Z96)),IF($B96="RB",MIN(ROUND((Register!$F96-SUM($S96:Z96))*Register!$J96*N96/12,2),(Register!$F96-Register!$G96-SUM($S96:Z96))),MIN(ROUND((Register!$F96-Register!$G96)/(Register!$H96*12)*N96,2),(Register!$F96-Register!$G96-SUM($S96:Z96))))))</f>
        <v/>
      </c>
      <c r="AB96" s="19">
        <f>IF(OR($A96="",O96=0),0,IF(AND($E96&lt;=O$5+12,$D96=$E96),(Register!$F96-Register!$G96-SUM($S96:AA96)),IF($B96="RB",MIN(ROUND((Register!$F96-SUM($S96:AA96))*Register!$J96*O96/12,2),(Register!$F96-Register!$G96-SUM($S96:AA96))),MIN(ROUND((Register!$F96-Register!$G96)/(Register!$H96*12)*O96,2),(Register!$F96-Register!$G96-SUM($S96:AA96))))))</f>
        <v/>
      </c>
      <c r="AC96" s="19">
        <f>IF(OR($A96="",P96=0),0,IF(AND($E96&lt;=P$5+12,$D96=$E96),(Register!$F96-Register!$G96-SUM($S96:AB96)),IF($B96="RB",MIN(ROUND((Register!$F96-SUM($S96:AB96))*Register!$J96*P96/12,2),(Register!$F96-Register!$G96-SUM($S96:AB96))),MIN(ROUND((Register!$F96-Register!$G96)/(Register!$H96*12)*P96,2),(Register!$F96-Register!$G96-SUM($S96:AB96))))))</f>
        <v/>
      </c>
      <c r="AD96" s="19">
        <f>IF(OR($A96="",Q96=0),0,IF(AND($E96&lt;=Q$5+12,$D96=$E96),(Register!$F96-Register!$G96-SUM($S96:AC96)),IF($B96="RB",MIN(ROUND((Register!$F96-SUM($S96:AC96))*Register!$J96*Q96/12,2),(Register!$F96-Register!$G96-SUM($S96:AC96))),MIN(ROUND((Register!$F96-Register!$G96)/(Register!$H96*12)*Q96,2),(Register!$F96-Register!$G96-SUM($S96:AC96))))))</f>
        <v/>
      </c>
      <c r="AE96" s="19">
        <f>SUM(S96:AD96)</f>
        <v/>
      </c>
    </row>
    <row r="97">
      <c r="A97" s="6">
        <f>IF(Register!$A97="","",Register!$A97)</f>
        <v/>
      </c>
      <c r="B97" s="6">
        <f>IF($A97="","",Register!$I97)</f>
        <v/>
      </c>
      <c r="C97" s="22">
        <f>IF($A97="","",YEAR(Register!$E97)*12+MONTH(Register!$E97))</f>
        <v/>
      </c>
      <c r="D97" s="22">
        <f>IF($A97="","",IF(Register!$K97="",E97,MIN(E97,YEAR(Register!$K97)*12+MONTH(Register!$K97))))</f>
        <v/>
      </c>
      <c r="E97" s="22">
        <f>IF($A97="","",C97+ROUND(Register!$H97*12,0))</f>
        <v/>
      </c>
      <c r="F97" s="22">
        <f>IF($A97="",0,MAX(0,MIN($D97,F$5+12)-MAX($C97,F$5)))</f>
        <v/>
      </c>
      <c r="G97" s="22">
        <f>IF($A97="",0,MAX(0,MIN($D97,G$5+12)-MAX($C97,G$5)))</f>
        <v/>
      </c>
      <c r="H97" s="22">
        <f>IF($A97="",0,MAX(0,MIN($D97,H$5+12)-MAX($C97,H$5)))</f>
        <v/>
      </c>
      <c r="I97" s="22">
        <f>IF($A97="",0,MAX(0,MIN($D97,I$5+12)-MAX($C97,I$5)))</f>
        <v/>
      </c>
      <c r="J97" s="22">
        <f>IF($A97="",0,MAX(0,MIN($D97,J$5+12)-MAX($C97,J$5)))</f>
        <v/>
      </c>
      <c r="K97" s="22">
        <f>IF($A97="",0,MAX(0,MIN($D97,K$5+12)-MAX($C97,K$5)))</f>
        <v/>
      </c>
      <c r="L97" s="22">
        <f>IF($A97="",0,MAX(0,MIN($D97,L$5+12)-MAX($C97,L$5)))</f>
        <v/>
      </c>
      <c r="M97" s="22">
        <f>IF($A97="",0,MAX(0,MIN($D97,M$5+12)-MAX($C97,M$5)))</f>
        <v/>
      </c>
      <c r="N97" s="22">
        <f>IF($A97="",0,MAX(0,MIN($D97,N$5+12)-MAX($C97,N$5)))</f>
        <v/>
      </c>
      <c r="O97" s="22">
        <f>IF($A97="",0,MAX(0,MIN($D97,O$5+12)-MAX($C97,O$5)))</f>
        <v/>
      </c>
      <c r="P97" s="22">
        <f>IF($A97="",0,MAX(0,MIN($D97,P$5+12)-MAX($C97,P$5)))</f>
        <v/>
      </c>
      <c r="Q97" s="22">
        <f>IF($A97="",0,MAX(0,MIN($D97,Q$5+12)-MAX($C97,Q$5)))</f>
        <v/>
      </c>
      <c r="S97" s="19">
        <f>IF(OR($A97="",F97=0),0,IF(AND($E97&lt;=F$5+12,$D97=$E97),(Register!$F97-Register!$G97-0),IF($B97="RB",MIN(ROUND((Register!$F97-0)*Register!$J97*F97/12,2),(Register!$F97-Register!$G97-0)),MIN(ROUND((Register!$F97-Register!$G97)/(Register!$H97*12)*F97,2),(Register!$F97-Register!$G97-0)))))</f>
        <v/>
      </c>
      <c r="T97" s="19">
        <f>IF(OR($A97="",G97=0),0,IF(AND($E97&lt;=G$5+12,$D97=$E97),(Register!$F97-Register!$G97-SUM($S97:S97)),IF($B97="RB",MIN(ROUND((Register!$F97-SUM($S97:S97))*Register!$J97*G97/12,2),(Register!$F97-Register!$G97-SUM($S97:S97))),MIN(ROUND((Register!$F97-Register!$G97)/(Register!$H97*12)*G97,2),(Register!$F97-Register!$G97-SUM($S97:S97))))))</f>
        <v/>
      </c>
      <c r="U97" s="19">
        <f>IF(OR($A97="",H97=0),0,IF(AND($E97&lt;=H$5+12,$D97=$E97),(Register!$F97-Register!$G97-SUM($S97:T97)),IF($B97="RB",MIN(ROUND((Register!$F97-SUM($S97:T97))*Register!$J97*H97/12,2),(Register!$F97-Register!$G97-SUM($S97:T97))),MIN(ROUND((Register!$F97-Register!$G97)/(Register!$H97*12)*H97,2),(Register!$F97-Register!$G97-SUM($S97:T97))))))</f>
        <v/>
      </c>
      <c r="V97" s="19">
        <f>IF(OR($A97="",I97=0),0,IF(AND($E97&lt;=I$5+12,$D97=$E97),(Register!$F97-Register!$G97-SUM($S97:U97)),IF($B97="RB",MIN(ROUND((Register!$F97-SUM($S97:U97))*Register!$J97*I97/12,2),(Register!$F97-Register!$G97-SUM($S97:U97))),MIN(ROUND((Register!$F97-Register!$G97)/(Register!$H97*12)*I97,2),(Register!$F97-Register!$G97-SUM($S97:U97))))))</f>
        <v/>
      </c>
      <c r="W97" s="19">
        <f>IF(OR($A97="",J97=0),0,IF(AND($E97&lt;=J$5+12,$D97=$E97),(Register!$F97-Register!$G97-SUM($S97:V97)),IF($B97="RB",MIN(ROUND((Register!$F97-SUM($S97:V97))*Register!$J97*J97/12,2),(Register!$F97-Register!$G97-SUM($S97:V97))),MIN(ROUND((Register!$F97-Register!$G97)/(Register!$H97*12)*J97,2),(Register!$F97-Register!$G97-SUM($S97:V97))))))</f>
        <v/>
      </c>
      <c r="X97" s="19">
        <f>IF(OR($A97="",K97=0),0,IF(AND($E97&lt;=K$5+12,$D97=$E97),(Register!$F97-Register!$G97-SUM($S97:W97)),IF($B97="RB",MIN(ROUND((Register!$F97-SUM($S97:W97))*Register!$J97*K97/12,2),(Register!$F97-Register!$G97-SUM($S97:W97))),MIN(ROUND((Register!$F97-Register!$G97)/(Register!$H97*12)*K97,2),(Register!$F97-Register!$G97-SUM($S97:W97))))))</f>
        <v/>
      </c>
      <c r="Y97" s="19">
        <f>IF(OR($A97="",L97=0),0,IF(AND($E97&lt;=L$5+12,$D97=$E97),(Register!$F97-Register!$G97-SUM($S97:X97)),IF($B97="RB",MIN(ROUND((Register!$F97-SUM($S97:X97))*Register!$J97*L97/12,2),(Register!$F97-Register!$G97-SUM($S97:X97))),MIN(ROUND((Register!$F97-Register!$G97)/(Register!$H97*12)*L97,2),(Register!$F97-Register!$G97-SUM($S97:X97))))))</f>
        <v/>
      </c>
      <c r="Z97" s="19">
        <f>IF(OR($A97="",M97=0),0,IF(AND($E97&lt;=M$5+12,$D97=$E97),(Register!$F97-Register!$G97-SUM($S97:Y97)),IF($B97="RB",MIN(ROUND((Register!$F97-SUM($S97:Y97))*Register!$J97*M97/12,2),(Register!$F97-Register!$G97-SUM($S97:Y97))),MIN(ROUND((Register!$F97-Register!$G97)/(Register!$H97*12)*M97,2),(Register!$F97-Register!$G97-SUM($S97:Y97))))))</f>
        <v/>
      </c>
      <c r="AA97" s="19">
        <f>IF(OR($A97="",N97=0),0,IF(AND($E97&lt;=N$5+12,$D97=$E97),(Register!$F97-Register!$G97-SUM($S97:Z97)),IF($B97="RB",MIN(ROUND((Register!$F97-SUM($S97:Z97))*Register!$J97*N97/12,2),(Register!$F97-Register!$G97-SUM($S97:Z97))),MIN(ROUND((Register!$F97-Register!$G97)/(Register!$H97*12)*N97,2),(Register!$F97-Register!$G97-SUM($S97:Z97))))))</f>
        <v/>
      </c>
      <c r="AB97" s="19">
        <f>IF(OR($A97="",O97=0),0,IF(AND($E97&lt;=O$5+12,$D97=$E97),(Register!$F97-Register!$G97-SUM($S97:AA97)),IF($B97="RB",MIN(ROUND((Register!$F97-SUM($S97:AA97))*Register!$J97*O97/12,2),(Register!$F97-Register!$G97-SUM($S97:AA97))),MIN(ROUND((Register!$F97-Register!$G97)/(Register!$H97*12)*O97,2),(Register!$F97-Register!$G97-SUM($S97:AA97))))))</f>
        <v/>
      </c>
      <c r="AC97" s="19">
        <f>IF(OR($A97="",P97=0),0,IF(AND($E97&lt;=P$5+12,$D97=$E97),(Register!$F97-Register!$G97-SUM($S97:AB97)),IF($B97="RB",MIN(ROUND((Register!$F97-SUM($S97:AB97))*Register!$J97*P97/12,2),(Register!$F97-Register!$G97-SUM($S97:AB97))),MIN(ROUND((Register!$F97-Register!$G97)/(Register!$H97*12)*P97,2),(Register!$F97-Register!$G97-SUM($S97:AB97))))))</f>
        <v/>
      </c>
      <c r="AD97" s="19">
        <f>IF(OR($A97="",Q97=0),0,IF(AND($E97&lt;=Q$5+12,$D97=$E97),(Register!$F97-Register!$G97-SUM($S97:AC97)),IF($B97="RB",MIN(ROUND((Register!$F97-SUM($S97:AC97))*Register!$J97*Q97/12,2),(Register!$F97-Register!$G97-SUM($S97:AC97))),MIN(ROUND((Register!$F97-Register!$G97)/(Register!$H97*12)*Q97,2),(Register!$F97-Register!$G97-SUM($S97:AC97))))))</f>
        <v/>
      </c>
      <c r="AE97" s="19">
        <f>SUM(S97:AD97)</f>
        <v/>
      </c>
    </row>
    <row r="98">
      <c r="A98" s="6">
        <f>IF(Register!$A98="","",Register!$A98)</f>
        <v/>
      </c>
      <c r="B98" s="6">
        <f>IF($A98="","",Register!$I98)</f>
        <v/>
      </c>
      <c r="C98" s="22">
        <f>IF($A98="","",YEAR(Register!$E98)*12+MONTH(Register!$E98))</f>
        <v/>
      </c>
      <c r="D98" s="22">
        <f>IF($A98="","",IF(Register!$K98="",E98,MIN(E98,YEAR(Register!$K98)*12+MONTH(Register!$K98))))</f>
        <v/>
      </c>
      <c r="E98" s="22">
        <f>IF($A98="","",C98+ROUND(Register!$H98*12,0))</f>
        <v/>
      </c>
      <c r="F98" s="22">
        <f>IF($A98="",0,MAX(0,MIN($D98,F$5+12)-MAX($C98,F$5)))</f>
        <v/>
      </c>
      <c r="G98" s="22">
        <f>IF($A98="",0,MAX(0,MIN($D98,G$5+12)-MAX($C98,G$5)))</f>
        <v/>
      </c>
      <c r="H98" s="22">
        <f>IF($A98="",0,MAX(0,MIN($D98,H$5+12)-MAX($C98,H$5)))</f>
        <v/>
      </c>
      <c r="I98" s="22">
        <f>IF($A98="",0,MAX(0,MIN($D98,I$5+12)-MAX($C98,I$5)))</f>
        <v/>
      </c>
      <c r="J98" s="22">
        <f>IF($A98="",0,MAX(0,MIN($D98,J$5+12)-MAX($C98,J$5)))</f>
        <v/>
      </c>
      <c r="K98" s="22">
        <f>IF($A98="",0,MAX(0,MIN($D98,K$5+12)-MAX($C98,K$5)))</f>
        <v/>
      </c>
      <c r="L98" s="22">
        <f>IF($A98="",0,MAX(0,MIN($D98,L$5+12)-MAX($C98,L$5)))</f>
        <v/>
      </c>
      <c r="M98" s="22">
        <f>IF($A98="",0,MAX(0,MIN($D98,M$5+12)-MAX($C98,M$5)))</f>
        <v/>
      </c>
      <c r="N98" s="22">
        <f>IF($A98="",0,MAX(0,MIN($D98,N$5+12)-MAX($C98,N$5)))</f>
        <v/>
      </c>
      <c r="O98" s="22">
        <f>IF($A98="",0,MAX(0,MIN($D98,O$5+12)-MAX($C98,O$5)))</f>
        <v/>
      </c>
      <c r="P98" s="22">
        <f>IF($A98="",0,MAX(0,MIN($D98,P$5+12)-MAX($C98,P$5)))</f>
        <v/>
      </c>
      <c r="Q98" s="22">
        <f>IF($A98="",0,MAX(0,MIN($D98,Q$5+12)-MAX($C98,Q$5)))</f>
        <v/>
      </c>
      <c r="S98" s="19">
        <f>IF(OR($A98="",F98=0),0,IF(AND($E98&lt;=F$5+12,$D98=$E98),(Register!$F98-Register!$G98-0),IF($B98="RB",MIN(ROUND((Register!$F98-0)*Register!$J98*F98/12,2),(Register!$F98-Register!$G98-0)),MIN(ROUND((Register!$F98-Register!$G98)/(Register!$H98*12)*F98,2),(Register!$F98-Register!$G98-0)))))</f>
        <v/>
      </c>
      <c r="T98" s="19">
        <f>IF(OR($A98="",G98=0),0,IF(AND($E98&lt;=G$5+12,$D98=$E98),(Register!$F98-Register!$G98-SUM($S98:S98)),IF($B98="RB",MIN(ROUND((Register!$F98-SUM($S98:S98))*Register!$J98*G98/12,2),(Register!$F98-Register!$G98-SUM($S98:S98))),MIN(ROUND((Register!$F98-Register!$G98)/(Register!$H98*12)*G98,2),(Register!$F98-Register!$G98-SUM($S98:S98))))))</f>
        <v/>
      </c>
      <c r="U98" s="19">
        <f>IF(OR($A98="",H98=0),0,IF(AND($E98&lt;=H$5+12,$D98=$E98),(Register!$F98-Register!$G98-SUM($S98:T98)),IF($B98="RB",MIN(ROUND((Register!$F98-SUM($S98:T98))*Register!$J98*H98/12,2),(Register!$F98-Register!$G98-SUM($S98:T98))),MIN(ROUND((Register!$F98-Register!$G98)/(Register!$H98*12)*H98,2),(Register!$F98-Register!$G98-SUM($S98:T98))))))</f>
        <v/>
      </c>
      <c r="V98" s="19">
        <f>IF(OR($A98="",I98=0),0,IF(AND($E98&lt;=I$5+12,$D98=$E98),(Register!$F98-Register!$G98-SUM($S98:U98)),IF($B98="RB",MIN(ROUND((Register!$F98-SUM($S98:U98))*Register!$J98*I98/12,2),(Register!$F98-Register!$G98-SUM($S98:U98))),MIN(ROUND((Register!$F98-Register!$G98)/(Register!$H98*12)*I98,2),(Register!$F98-Register!$G98-SUM($S98:U98))))))</f>
        <v/>
      </c>
      <c r="W98" s="19">
        <f>IF(OR($A98="",J98=0),0,IF(AND($E98&lt;=J$5+12,$D98=$E98),(Register!$F98-Register!$G98-SUM($S98:V98)),IF($B98="RB",MIN(ROUND((Register!$F98-SUM($S98:V98))*Register!$J98*J98/12,2),(Register!$F98-Register!$G98-SUM($S98:V98))),MIN(ROUND((Register!$F98-Register!$G98)/(Register!$H98*12)*J98,2),(Register!$F98-Register!$G98-SUM($S98:V98))))))</f>
        <v/>
      </c>
      <c r="X98" s="19">
        <f>IF(OR($A98="",K98=0),0,IF(AND($E98&lt;=K$5+12,$D98=$E98),(Register!$F98-Register!$G98-SUM($S98:W98)),IF($B98="RB",MIN(ROUND((Register!$F98-SUM($S98:W98))*Register!$J98*K98/12,2),(Register!$F98-Register!$G98-SUM($S98:W98))),MIN(ROUND((Register!$F98-Register!$G98)/(Register!$H98*12)*K98,2),(Register!$F98-Register!$G98-SUM($S98:W98))))))</f>
        <v/>
      </c>
      <c r="Y98" s="19">
        <f>IF(OR($A98="",L98=0),0,IF(AND($E98&lt;=L$5+12,$D98=$E98),(Register!$F98-Register!$G98-SUM($S98:X98)),IF($B98="RB",MIN(ROUND((Register!$F98-SUM($S98:X98))*Register!$J98*L98/12,2),(Register!$F98-Register!$G98-SUM($S98:X98))),MIN(ROUND((Register!$F98-Register!$G98)/(Register!$H98*12)*L98,2),(Register!$F98-Register!$G98-SUM($S98:X98))))))</f>
        <v/>
      </c>
      <c r="Z98" s="19">
        <f>IF(OR($A98="",M98=0),0,IF(AND($E98&lt;=M$5+12,$D98=$E98),(Register!$F98-Register!$G98-SUM($S98:Y98)),IF($B98="RB",MIN(ROUND((Register!$F98-SUM($S98:Y98))*Register!$J98*M98/12,2),(Register!$F98-Register!$G98-SUM($S98:Y98))),MIN(ROUND((Register!$F98-Register!$G98)/(Register!$H98*12)*M98,2),(Register!$F98-Register!$G98-SUM($S98:Y98))))))</f>
        <v/>
      </c>
      <c r="AA98" s="19">
        <f>IF(OR($A98="",N98=0),0,IF(AND($E98&lt;=N$5+12,$D98=$E98),(Register!$F98-Register!$G98-SUM($S98:Z98)),IF($B98="RB",MIN(ROUND((Register!$F98-SUM($S98:Z98))*Register!$J98*N98/12,2),(Register!$F98-Register!$G98-SUM($S98:Z98))),MIN(ROUND((Register!$F98-Register!$G98)/(Register!$H98*12)*N98,2),(Register!$F98-Register!$G98-SUM($S98:Z98))))))</f>
        <v/>
      </c>
      <c r="AB98" s="19">
        <f>IF(OR($A98="",O98=0),0,IF(AND($E98&lt;=O$5+12,$D98=$E98),(Register!$F98-Register!$G98-SUM($S98:AA98)),IF($B98="RB",MIN(ROUND((Register!$F98-SUM($S98:AA98))*Register!$J98*O98/12,2),(Register!$F98-Register!$G98-SUM($S98:AA98))),MIN(ROUND((Register!$F98-Register!$G98)/(Register!$H98*12)*O98,2),(Register!$F98-Register!$G98-SUM($S98:AA98))))))</f>
        <v/>
      </c>
      <c r="AC98" s="19">
        <f>IF(OR($A98="",P98=0),0,IF(AND($E98&lt;=P$5+12,$D98=$E98),(Register!$F98-Register!$G98-SUM($S98:AB98)),IF($B98="RB",MIN(ROUND((Register!$F98-SUM($S98:AB98))*Register!$J98*P98/12,2),(Register!$F98-Register!$G98-SUM($S98:AB98))),MIN(ROUND((Register!$F98-Register!$G98)/(Register!$H98*12)*P98,2),(Register!$F98-Register!$G98-SUM($S98:AB98))))))</f>
        <v/>
      </c>
      <c r="AD98" s="19">
        <f>IF(OR($A98="",Q98=0),0,IF(AND($E98&lt;=Q$5+12,$D98=$E98),(Register!$F98-Register!$G98-SUM($S98:AC98)),IF($B98="RB",MIN(ROUND((Register!$F98-SUM($S98:AC98))*Register!$J98*Q98/12,2),(Register!$F98-Register!$G98-SUM($S98:AC98))),MIN(ROUND((Register!$F98-Register!$G98)/(Register!$H98*12)*Q98,2),(Register!$F98-Register!$G98-SUM($S98:AC98))))))</f>
        <v/>
      </c>
      <c r="AE98" s="19">
        <f>SUM(S98:AD98)</f>
        <v/>
      </c>
    </row>
    <row r="99">
      <c r="A99" s="6">
        <f>IF(Register!$A99="","",Register!$A99)</f>
        <v/>
      </c>
      <c r="B99" s="6">
        <f>IF($A99="","",Register!$I99)</f>
        <v/>
      </c>
      <c r="C99" s="22">
        <f>IF($A99="","",YEAR(Register!$E99)*12+MONTH(Register!$E99))</f>
        <v/>
      </c>
      <c r="D99" s="22">
        <f>IF($A99="","",IF(Register!$K99="",E99,MIN(E99,YEAR(Register!$K99)*12+MONTH(Register!$K99))))</f>
        <v/>
      </c>
      <c r="E99" s="22">
        <f>IF($A99="","",C99+ROUND(Register!$H99*12,0))</f>
        <v/>
      </c>
      <c r="F99" s="22">
        <f>IF($A99="",0,MAX(0,MIN($D99,F$5+12)-MAX($C99,F$5)))</f>
        <v/>
      </c>
      <c r="G99" s="22">
        <f>IF($A99="",0,MAX(0,MIN($D99,G$5+12)-MAX($C99,G$5)))</f>
        <v/>
      </c>
      <c r="H99" s="22">
        <f>IF($A99="",0,MAX(0,MIN($D99,H$5+12)-MAX($C99,H$5)))</f>
        <v/>
      </c>
      <c r="I99" s="22">
        <f>IF($A99="",0,MAX(0,MIN($D99,I$5+12)-MAX($C99,I$5)))</f>
        <v/>
      </c>
      <c r="J99" s="22">
        <f>IF($A99="",0,MAX(0,MIN($D99,J$5+12)-MAX($C99,J$5)))</f>
        <v/>
      </c>
      <c r="K99" s="22">
        <f>IF($A99="",0,MAX(0,MIN($D99,K$5+12)-MAX($C99,K$5)))</f>
        <v/>
      </c>
      <c r="L99" s="22">
        <f>IF($A99="",0,MAX(0,MIN($D99,L$5+12)-MAX($C99,L$5)))</f>
        <v/>
      </c>
      <c r="M99" s="22">
        <f>IF($A99="",0,MAX(0,MIN($D99,M$5+12)-MAX($C99,M$5)))</f>
        <v/>
      </c>
      <c r="N99" s="22">
        <f>IF($A99="",0,MAX(0,MIN($D99,N$5+12)-MAX($C99,N$5)))</f>
        <v/>
      </c>
      <c r="O99" s="22">
        <f>IF($A99="",0,MAX(0,MIN($D99,O$5+12)-MAX($C99,O$5)))</f>
        <v/>
      </c>
      <c r="P99" s="22">
        <f>IF($A99="",0,MAX(0,MIN($D99,P$5+12)-MAX($C99,P$5)))</f>
        <v/>
      </c>
      <c r="Q99" s="22">
        <f>IF($A99="",0,MAX(0,MIN($D99,Q$5+12)-MAX($C99,Q$5)))</f>
        <v/>
      </c>
      <c r="S99" s="19">
        <f>IF(OR($A99="",F99=0),0,IF(AND($E99&lt;=F$5+12,$D99=$E99),(Register!$F99-Register!$G99-0),IF($B99="RB",MIN(ROUND((Register!$F99-0)*Register!$J99*F99/12,2),(Register!$F99-Register!$G99-0)),MIN(ROUND((Register!$F99-Register!$G99)/(Register!$H99*12)*F99,2),(Register!$F99-Register!$G99-0)))))</f>
        <v/>
      </c>
      <c r="T99" s="19">
        <f>IF(OR($A99="",G99=0),0,IF(AND($E99&lt;=G$5+12,$D99=$E99),(Register!$F99-Register!$G99-SUM($S99:S99)),IF($B99="RB",MIN(ROUND((Register!$F99-SUM($S99:S99))*Register!$J99*G99/12,2),(Register!$F99-Register!$G99-SUM($S99:S99))),MIN(ROUND((Register!$F99-Register!$G99)/(Register!$H99*12)*G99,2),(Register!$F99-Register!$G99-SUM($S99:S99))))))</f>
        <v/>
      </c>
      <c r="U99" s="19">
        <f>IF(OR($A99="",H99=0),0,IF(AND($E99&lt;=H$5+12,$D99=$E99),(Register!$F99-Register!$G99-SUM($S99:T99)),IF($B99="RB",MIN(ROUND((Register!$F99-SUM($S99:T99))*Register!$J99*H99/12,2),(Register!$F99-Register!$G99-SUM($S99:T99))),MIN(ROUND((Register!$F99-Register!$G99)/(Register!$H99*12)*H99,2),(Register!$F99-Register!$G99-SUM($S99:T99))))))</f>
        <v/>
      </c>
      <c r="V99" s="19">
        <f>IF(OR($A99="",I99=0),0,IF(AND($E99&lt;=I$5+12,$D99=$E99),(Register!$F99-Register!$G99-SUM($S99:U99)),IF($B99="RB",MIN(ROUND((Register!$F99-SUM($S99:U99))*Register!$J99*I99/12,2),(Register!$F99-Register!$G99-SUM($S99:U99))),MIN(ROUND((Register!$F99-Register!$G99)/(Register!$H99*12)*I99,2),(Register!$F99-Register!$G99-SUM($S99:U99))))))</f>
        <v/>
      </c>
      <c r="W99" s="19">
        <f>IF(OR($A99="",J99=0),0,IF(AND($E99&lt;=J$5+12,$D99=$E99),(Register!$F99-Register!$G99-SUM($S99:V99)),IF($B99="RB",MIN(ROUND((Register!$F99-SUM($S99:V99))*Register!$J99*J99/12,2),(Register!$F99-Register!$G99-SUM($S99:V99))),MIN(ROUND((Register!$F99-Register!$G99)/(Register!$H99*12)*J99,2),(Register!$F99-Register!$G99-SUM($S99:V99))))))</f>
        <v/>
      </c>
      <c r="X99" s="19">
        <f>IF(OR($A99="",K99=0),0,IF(AND($E99&lt;=K$5+12,$D99=$E99),(Register!$F99-Register!$G99-SUM($S99:W99)),IF($B99="RB",MIN(ROUND((Register!$F99-SUM($S99:W99))*Register!$J99*K99/12,2),(Register!$F99-Register!$G99-SUM($S99:W99))),MIN(ROUND((Register!$F99-Register!$G99)/(Register!$H99*12)*K99,2),(Register!$F99-Register!$G99-SUM($S99:W99))))))</f>
        <v/>
      </c>
      <c r="Y99" s="19">
        <f>IF(OR($A99="",L99=0),0,IF(AND($E99&lt;=L$5+12,$D99=$E99),(Register!$F99-Register!$G99-SUM($S99:X99)),IF($B99="RB",MIN(ROUND((Register!$F99-SUM($S99:X99))*Register!$J99*L99/12,2),(Register!$F99-Register!$G99-SUM($S99:X99))),MIN(ROUND((Register!$F99-Register!$G99)/(Register!$H99*12)*L99,2),(Register!$F99-Register!$G99-SUM($S99:X99))))))</f>
        <v/>
      </c>
      <c r="Z99" s="19">
        <f>IF(OR($A99="",M99=0),0,IF(AND($E99&lt;=M$5+12,$D99=$E99),(Register!$F99-Register!$G99-SUM($S99:Y99)),IF($B99="RB",MIN(ROUND((Register!$F99-SUM($S99:Y99))*Register!$J99*M99/12,2),(Register!$F99-Register!$G99-SUM($S99:Y99))),MIN(ROUND((Register!$F99-Register!$G99)/(Register!$H99*12)*M99,2),(Register!$F99-Register!$G99-SUM($S99:Y99))))))</f>
        <v/>
      </c>
      <c r="AA99" s="19">
        <f>IF(OR($A99="",N99=0),0,IF(AND($E99&lt;=N$5+12,$D99=$E99),(Register!$F99-Register!$G99-SUM($S99:Z99)),IF($B99="RB",MIN(ROUND((Register!$F99-SUM($S99:Z99))*Register!$J99*N99/12,2),(Register!$F99-Register!$G99-SUM($S99:Z99))),MIN(ROUND((Register!$F99-Register!$G99)/(Register!$H99*12)*N99,2),(Register!$F99-Register!$G99-SUM($S99:Z99))))))</f>
        <v/>
      </c>
      <c r="AB99" s="19">
        <f>IF(OR($A99="",O99=0),0,IF(AND($E99&lt;=O$5+12,$D99=$E99),(Register!$F99-Register!$G99-SUM($S99:AA99)),IF($B99="RB",MIN(ROUND((Register!$F99-SUM($S99:AA99))*Register!$J99*O99/12,2),(Register!$F99-Register!$G99-SUM($S99:AA99))),MIN(ROUND((Register!$F99-Register!$G99)/(Register!$H99*12)*O99,2),(Register!$F99-Register!$G99-SUM($S99:AA99))))))</f>
        <v/>
      </c>
      <c r="AC99" s="19">
        <f>IF(OR($A99="",P99=0),0,IF(AND($E99&lt;=P$5+12,$D99=$E99),(Register!$F99-Register!$G99-SUM($S99:AB99)),IF($B99="RB",MIN(ROUND((Register!$F99-SUM($S99:AB99))*Register!$J99*P99/12,2),(Register!$F99-Register!$G99-SUM($S99:AB99))),MIN(ROUND((Register!$F99-Register!$G99)/(Register!$H99*12)*P99,2),(Register!$F99-Register!$G99-SUM($S99:AB99))))))</f>
        <v/>
      </c>
      <c r="AD99" s="19">
        <f>IF(OR($A99="",Q99=0),0,IF(AND($E99&lt;=Q$5+12,$D99=$E99),(Register!$F99-Register!$G99-SUM($S99:AC99)),IF($B99="RB",MIN(ROUND((Register!$F99-SUM($S99:AC99))*Register!$J99*Q99/12,2),(Register!$F99-Register!$G99-SUM($S99:AC99))),MIN(ROUND((Register!$F99-Register!$G99)/(Register!$H99*12)*Q99,2),(Register!$F99-Register!$G99-SUM($S99:AC99))))))</f>
        <v/>
      </c>
      <c r="AE99" s="19">
        <f>SUM(S99:AD99)</f>
        <v/>
      </c>
    </row>
    <row r="100">
      <c r="A100" s="6">
        <f>IF(Register!$A100="","",Register!$A100)</f>
        <v/>
      </c>
      <c r="B100" s="6">
        <f>IF($A100="","",Register!$I100)</f>
        <v/>
      </c>
      <c r="C100" s="22">
        <f>IF($A100="","",YEAR(Register!$E100)*12+MONTH(Register!$E100))</f>
        <v/>
      </c>
      <c r="D100" s="22">
        <f>IF($A100="","",IF(Register!$K100="",E100,MIN(E100,YEAR(Register!$K100)*12+MONTH(Register!$K100))))</f>
        <v/>
      </c>
      <c r="E100" s="22">
        <f>IF($A100="","",C100+ROUND(Register!$H100*12,0))</f>
        <v/>
      </c>
      <c r="F100" s="22">
        <f>IF($A100="",0,MAX(0,MIN($D100,F$5+12)-MAX($C100,F$5)))</f>
        <v/>
      </c>
      <c r="G100" s="22">
        <f>IF($A100="",0,MAX(0,MIN($D100,G$5+12)-MAX($C100,G$5)))</f>
        <v/>
      </c>
      <c r="H100" s="22">
        <f>IF($A100="",0,MAX(0,MIN($D100,H$5+12)-MAX($C100,H$5)))</f>
        <v/>
      </c>
      <c r="I100" s="22">
        <f>IF($A100="",0,MAX(0,MIN($D100,I$5+12)-MAX($C100,I$5)))</f>
        <v/>
      </c>
      <c r="J100" s="22">
        <f>IF($A100="",0,MAX(0,MIN($D100,J$5+12)-MAX($C100,J$5)))</f>
        <v/>
      </c>
      <c r="K100" s="22">
        <f>IF($A100="",0,MAX(0,MIN($D100,K$5+12)-MAX($C100,K$5)))</f>
        <v/>
      </c>
      <c r="L100" s="22">
        <f>IF($A100="",0,MAX(0,MIN($D100,L$5+12)-MAX($C100,L$5)))</f>
        <v/>
      </c>
      <c r="M100" s="22">
        <f>IF($A100="",0,MAX(0,MIN($D100,M$5+12)-MAX($C100,M$5)))</f>
        <v/>
      </c>
      <c r="N100" s="22">
        <f>IF($A100="",0,MAX(0,MIN($D100,N$5+12)-MAX($C100,N$5)))</f>
        <v/>
      </c>
      <c r="O100" s="22">
        <f>IF($A100="",0,MAX(0,MIN($D100,O$5+12)-MAX($C100,O$5)))</f>
        <v/>
      </c>
      <c r="P100" s="22">
        <f>IF($A100="",0,MAX(0,MIN($D100,P$5+12)-MAX($C100,P$5)))</f>
        <v/>
      </c>
      <c r="Q100" s="22">
        <f>IF($A100="",0,MAX(0,MIN($D100,Q$5+12)-MAX($C100,Q$5)))</f>
        <v/>
      </c>
      <c r="S100" s="19">
        <f>IF(OR($A100="",F100=0),0,IF(AND($E100&lt;=F$5+12,$D100=$E100),(Register!$F100-Register!$G100-0),IF($B100="RB",MIN(ROUND((Register!$F100-0)*Register!$J100*F100/12,2),(Register!$F100-Register!$G100-0)),MIN(ROUND((Register!$F100-Register!$G100)/(Register!$H100*12)*F100,2),(Register!$F100-Register!$G100-0)))))</f>
        <v/>
      </c>
      <c r="T100" s="19">
        <f>IF(OR($A100="",G100=0),0,IF(AND($E100&lt;=G$5+12,$D100=$E100),(Register!$F100-Register!$G100-SUM($S100:S100)),IF($B100="RB",MIN(ROUND((Register!$F100-SUM($S100:S100))*Register!$J100*G100/12,2),(Register!$F100-Register!$G100-SUM($S100:S100))),MIN(ROUND((Register!$F100-Register!$G100)/(Register!$H100*12)*G100,2),(Register!$F100-Register!$G100-SUM($S100:S100))))))</f>
        <v/>
      </c>
      <c r="U100" s="19">
        <f>IF(OR($A100="",H100=0),0,IF(AND($E100&lt;=H$5+12,$D100=$E100),(Register!$F100-Register!$G100-SUM($S100:T100)),IF($B100="RB",MIN(ROUND((Register!$F100-SUM($S100:T100))*Register!$J100*H100/12,2),(Register!$F100-Register!$G100-SUM($S100:T100))),MIN(ROUND((Register!$F100-Register!$G100)/(Register!$H100*12)*H100,2),(Register!$F100-Register!$G100-SUM($S100:T100))))))</f>
        <v/>
      </c>
      <c r="V100" s="19">
        <f>IF(OR($A100="",I100=0),0,IF(AND($E100&lt;=I$5+12,$D100=$E100),(Register!$F100-Register!$G100-SUM($S100:U100)),IF($B100="RB",MIN(ROUND((Register!$F100-SUM($S100:U100))*Register!$J100*I100/12,2),(Register!$F100-Register!$G100-SUM($S100:U100))),MIN(ROUND((Register!$F100-Register!$G100)/(Register!$H100*12)*I100,2),(Register!$F100-Register!$G100-SUM($S100:U100))))))</f>
        <v/>
      </c>
      <c r="W100" s="19">
        <f>IF(OR($A100="",J100=0),0,IF(AND($E100&lt;=J$5+12,$D100=$E100),(Register!$F100-Register!$G100-SUM($S100:V100)),IF($B100="RB",MIN(ROUND((Register!$F100-SUM($S100:V100))*Register!$J100*J100/12,2),(Register!$F100-Register!$G100-SUM($S100:V100))),MIN(ROUND((Register!$F100-Register!$G100)/(Register!$H100*12)*J100,2),(Register!$F100-Register!$G100-SUM($S100:V100))))))</f>
        <v/>
      </c>
      <c r="X100" s="19">
        <f>IF(OR($A100="",K100=0),0,IF(AND($E100&lt;=K$5+12,$D100=$E100),(Register!$F100-Register!$G100-SUM($S100:W100)),IF($B100="RB",MIN(ROUND((Register!$F100-SUM($S100:W100))*Register!$J100*K100/12,2),(Register!$F100-Register!$G100-SUM($S100:W100))),MIN(ROUND((Register!$F100-Register!$G100)/(Register!$H100*12)*K100,2),(Register!$F100-Register!$G100-SUM($S100:W100))))))</f>
        <v/>
      </c>
      <c r="Y100" s="19">
        <f>IF(OR($A100="",L100=0),0,IF(AND($E100&lt;=L$5+12,$D100=$E100),(Register!$F100-Register!$G100-SUM($S100:X100)),IF($B100="RB",MIN(ROUND((Register!$F100-SUM($S100:X100))*Register!$J100*L100/12,2),(Register!$F100-Register!$G100-SUM($S100:X100))),MIN(ROUND((Register!$F100-Register!$G100)/(Register!$H100*12)*L100,2),(Register!$F100-Register!$G100-SUM($S100:X100))))))</f>
        <v/>
      </c>
      <c r="Z100" s="19">
        <f>IF(OR($A100="",M100=0),0,IF(AND($E100&lt;=M$5+12,$D100=$E100),(Register!$F100-Register!$G100-SUM($S100:Y100)),IF($B100="RB",MIN(ROUND((Register!$F100-SUM($S100:Y100))*Register!$J100*M100/12,2),(Register!$F100-Register!$G100-SUM($S100:Y100))),MIN(ROUND((Register!$F100-Register!$G100)/(Register!$H100*12)*M100,2),(Register!$F100-Register!$G100-SUM($S100:Y100))))))</f>
        <v/>
      </c>
      <c r="AA100" s="19">
        <f>IF(OR($A100="",N100=0),0,IF(AND($E100&lt;=N$5+12,$D100=$E100),(Register!$F100-Register!$G100-SUM($S100:Z100)),IF($B100="RB",MIN(ROUND((Register!$F100-SUM($S100:Z100))*Register!$J100*N100/12,2),(Register!$F100-Register!$G100-SUM($S100:Z100))),MIN(ROUND((Register!$F100-Register!$G100)/(Register!$H100*12)*N100,2),(Register!$F100-Register!$G100-SUM($S100:Z100))))))</f>
        <v/>
      </c>
      <c r="AB100" s="19">
        <f>IF(OR($A100="",O100=0),0,IF(AND($E100&lt;=O$5+12,$D100=$E100),(Register!$F100-Register!$G100-SUM($S100:AA100)),IF($B100="RB",MIN(ROUND((Register!$F100-SUM($S100:AA100))*Register!$J100*O100/12,2),(Register!$F100-Register!$G100-SUM($S100:AA100))),MIN(ROUND((Register!$F100-Register!$G100)/(Register!$H100*12)*O100,2),(Register!$F100-Register!$G100-SUM($S100:AA100))))))</f>
        <v/>
      </c>
      <c r="AC100" s="19">
        <f>IF(OR($A100="",P100=0),0,IF(AND($E100&lt;=P$5+12,$D100=$E100),(Register!$F100-Register!$G100-SUM($S100:AB100)),IF($B100="RB",MIN(ROUND((Register!$F100-SUM($S100:AB100))*Register!$J100*P100/12,2),(Register!$F100-Register!$G100-SUM($S100:AB100))),MIN(ROUND((Register!$F100-Register!$G100)/(Register!$H100*12)*P100,2),(Register!$F100-Register!$G100-SUM($S100:AB100))))))</f>
        <v/>
      </c>
      <c r="AD100" s="19">
        <f>IF(OR($A100="",Q100=0),0,IF(AND($E100&lt;=Q$5+12,$D100=$E100),(Register!$F100-Register!$G100-SUM($S100:AC100)),IF($B100="RB",MIN(ROUND((Register!$F100-SUM($S100:AC100))*Register!$J100*Q100/12,2),(Register!$F100-Register!$G100-SUM($S100:AC100))),MIN(ROUND((Register!$F100-Register!$G100)/(Register!$H100*12)*Q100,2),(Register!$F100-Register!$G100-SUM($S100:AC100))))))</f>
        <v/>
      </c>
      <c r="AE100" s="19">
        <f>SUM(S100:AD100)</f>
        <v/>
      </c>
    </row>
    <row r="101">
      <c r="A101" s="6">
        <f>IF(Register!$A101="","",Register!$A101)</f>
        <v/>
      </c>
      <c r="B101" s="6">
        <f>IF($A101="","",Register!$I101)</f>
        <v/>
      </c>
      <c r="C101" s="22">
        <f>IF($A101="","",YEAR(Register!$E101)*12+MONTH(Register!$E101))</f>
        <v/>
      </c>
      <c r="D101" s="22">
        <f>IF($A101="","",IF(Register!$K101="",E101,MIN(E101,YEAR(Register!$K101)*12+MONTH(Register!$K101))))</f>
        <v/>
      </c>
      <c r="E101" s="22">
        <f>IF($A101="","",C101+ROUND(Register!$H101*12,0))</f>
        <v/>
      </c>
      <c r="F101" s="22">
        <f>IF($A101="",0,MAX(0,MIN($D101,F$5+12)-MAX($C101,F$5)))</f>
        <v/>
      </c>
      <c r="G101" s="22">
        <f>IF($A101="",0,MAX(0,MIN($D101,G$5+12)-MAX($C101,G$5)))</f>
        <v/>
      </c>
      <c r="H101" s="22">
        <f>IF($A101="",0,MAX(0,MIN($D101,H$5+12)-MAX($C101,H$5)))</f>
        <v/>
      </c>
      <c r="I101" s="22">
        <f>IF($A101="",0,MAX(0,MIN($D101,I$5+12)-MAX($C101,I$5)))</f>
        <v/>
      </c>
      <c r="J101" s="22">
        <f>IF($A101="",0,MAX(0,MIN($D101,J$5+12)-MAX($C101,J$5)))</f>
        <v/>
      </c>
      <c r="K101" s="22">
        <f>IF($A101="",0,MAX(0,MIN($D101,K$5+12)-MAX($C101,K$5)))</f>
        <v/>
      </c>
      <c r="L101" s="22">
        <f>IF($A101="",0,MAX(0,MIN($D101,L$5+12)-MAX($C101,L$5)))</f>
        <v/>
      </c>
      <c r="M101" s="22">
        <f>IF($A101="",0,MAX(0,MIN($D101,M$5+12)-MAX($C101,M$5)))</f>
        <v/>
      </c>
      <c r="N101" s="22">
        <f>IF($A101="",0,MAX(0,MIN($D101,N$5+12)-MAX($C101,N$5)))</f>
        <v/>
      </c>
      <c r="O101" s="22">
        <f>IF($A101="",0,MAX(0,MIN($D101,O$5+12)-MAX($C101,O$5)))</f>
        <v/>
      </c>
      <c r="P101" s="22">
        <f>IF($A101="",0,MAX(0,MIN($D101,P$5+12)-MAX($C101,P$5)))</f>
        <v/>
      </c>
      <c r="Q101" s="22">
        <f>IF($A101="",0,MAX(0,MIN($D101,Q$5+12)-MAX($C101,Q$5)))</f>
        <v/>
      </c>
      <c r="S101" s="19">
        <f>IF(OR($A101="",F101=0),0,IF(AND($E101&lt;=F$5+12,$D101=$E101),(Register!$F101-Register!$G101-0),IF($B101="RB",MIN(ROUND((Register!$F101-0)*Register!$J101*F101/12,2),(Register!$F101-Register!$G101-0)),MIN(ROUND((Register!$F101-Register!$G101)/(Register!$H101*12)*F101,2),(Register!$F101-Register!$G101-0)))))</f>
        <v/>
      </c>
      <c r="T101" s="19">
        <f>IF(OR($A101="",G101=0),0,IF(AND($E101&lt;=G$5+12,$D101=$E101),(Register!$F101-Register!$G101-SUM($S101:S101)),IF($B101="RB",MIN(ROUND((Register!$F101-SUM($S101:S101))*Register!$J101*G101/12,2),(Register!$F101-Register!$G101-SUM($S101:S101))),MIN(ROUND((Register!$F101-Register!$G101)/(Register!$H101*12)*G101,2),(Register!$F101-Register!$G101-SUM($S101:S101))))))</f>
        <v/>
      </c>
      <c r="U101" s="19">
        <f>IF(OR($A101="",H101=0),0,IF(AND($E101&lt;=H$5+12,$D101=$E101),(Register!$F101-Register!$G101-SUM($S101:T101)),IF($B101="RB",MIN(ROUND((Register!$F101-SUM($S101:T101))*Register!$J101*H101/12,2),(Register!$F101-Register!$G101-SUM($S101:T101))),MIN(ROUND((Register!$F101-Register!$G101)/(Register!$H101*12)*H101,2),(Register!$F101-Register!$G101-SUM($S101:T101))))))</f>
        <v/>
      </c>
      <c r="V101" s="19">
        <f>IF(OR($A101="",I101=0),0,IF(AND($E101&lt;=I$5+12,$D101=$E101),(Register!$F101-Register!$G101-SUM($S101:U101)),IF($B101="RB",MIN(ROUND((Register!$F101-SUM($S101:U101))*Register!$J101*I101/12,2),(Register!$F101-Register!$G101-SUM($S101:U101))),MIN(ROUND((Register!$F101-Register!$G101)/(Register!$H101*12)*I101,2),(Register!$F101-Register!$G101-SUM($S101:U101))))))</f>
        <v/>
      </c>
      <c r="W101" s="19">
        <f>IF(OR($A101="",J101=0),0,IF(AND($E101&lt;=J$5+12,$D101=$E101),(Register!$F101-Register!$G101-SUM($S101:V101)),IF($B101="RB",MIN(ROUND((Register!$F101-SUM($S101:V101))*Register!$J101*J101/12,2),(Register!$F101-Register!$G101-SUM($S101:V101))),MIN(ROUND((Register!$F101-Register!$G101)/(Register!$H101*12)*J101,2),(Register!$F101-Register!$G101-SUM($S101:V101))))))</f>
        <v/>
      </c>
      <c r="X101" s="19">
        <f>IF(OR($A101="",K101=0),0,IF(AND($E101&lt;=K$5+12,$D101=$E101),(Register!$F101-Register!$G101-SUM($S101:W101)),IF($B101="RB",MIN(ROUND((Register!$F101-SUM($S101:W101))*Register!$J101*K101/12,2),(Register!$F101-Register!$G101-SUM($S101:W101))),MIN(ROUND((Register!$F101-Register!$G101)/(Register!$H101*12)*K101,2),(Register!$F101-Register!$G101-SUM($S101:W101))))))</f>
        <v/>
      </c>
      <c r="Y101" s="19">
        <f>IF(OR($A101="",L101=0),0,IF(AND($E101&lt;=L$5+12,$D101=$E101),(Register!$F101-Register!$G101-SUM($S101:X101)),IF($B101="RB",MIN(ROUND((Register!$F101-SUM($S101:X101))*Register!$J101*L101/12,2),(Register!$F101-Register!$G101-SUM($S101:X101))),MIN(ROUND((Register!$F101-Register!$G101)/(Register!$H101*12)*L101,2),(Register!$F101-Register!$G101-SUM($S101:X101))))))</f>
        <v/>
      </c>
      <c r="Z101" s="19">
        <f>IF(OR($A101="",M101=0),0,IF(AND($E101&lt;=M$5+12,$D101=$E101),(Register!$F101-Register!$G101-SUM($S101:Y101)),IF($B101="RB",MIN(ROUND((Register!$F101-SUM($S101:Y101))*Register!$J101*M101/12,2),(Register!$F101-Register!$G101-SUM($S101:Y101))),MIN(ROUND((Register!$F101-Register!$G101)/(Register!$H101*12)*M101,2),(Register!$F101-Register!$G101-SUM($S101:Y101))))))</f>
        <v/>
      </c>
      <c r="AA101" s="19">
        <f>IF(OR($A101="",N101=0),0,IF(AND($E101&lt;=N$5+12,$D101=$E101),(Register!$F101-Register!$G101-SUM($S101:Z101)),IF($B101="RB",MIN(ROUND((Register!$F101-SUM($S101:Z101))*Register!$J101*N101/12,2),(Register!$F101-Register!$G101-SUM($S101:Z101))),MIN(ROUND((Register!$F101-Register!$G101)/(Register!$H101*12)*N101,2),(Register!$F101-Register!$G101-SUM($S101:Z101))))))</f>
        <v/>
      </c>
      <c r="AB101" s="19">
        <f>IF(OR($A101="",O101=0),0,IF(AND($E101&lt;=O$5+12,$D101=$E101),(Register!$F101-Register!$G101-SUM($S101:AA101)),IF($B101="RB",MIN(ROUND((Register!$F101-SUM($S101:AA101))*Register!$J101*O101/12,2),(Register!$F101-Register!$G101-SUM($S101:AA101))),MIN(ROUND((Register!$F101-Register!$G101)/(Register!$H101*12)*O101,2),(Register!$F101-Register!$G101-SUM($S101:AA101))))))</f>
        <v/>
      </c>
      <c r="AC101" s="19">
        <f>IF(OR($A101="",P101=0),0,IF(AND($E101&lt;=P$5+12,$D101=$E101),(Register!$F101-Register!$G101-SUM($S101:AB101)),IF($B101="RB",MIN(ROUND((Register!$F101-SUM($S101:AB101))*Register!$J101*P101/12,2),(Register!$F101-Register!$G101-SUM($S101:AB101))),MIN(ROUND((Register!$F101-Register!$G101)/(Register!$H101*12)*P101,2),(Register!$F101-Register!$G101-SUM($S101:AB101))))))</f>
        <v/>
      </c>
      <c r="AD101" s="19">
        <f>IF(OR($A101="",Q101=0),0,IF(AND($E101&lt;=Q$5+12,$D101=$E101),(Register!$F101-Register!$G101-SUM($S101:AC101)),IF($B101="RB",MIN(ROUND((Register!$F101-SUM($S101:AC101))*Register!$J101*Q101/12,2),(Register!$F101-Register!$G101-SUM($S101:AC101))),MIN(ROUND((Register!$F101-Register!$G101)/(Register!$H101*12)*Q101,2),(Register!$F101-Register!$G101-SUM($S101:AC101))))))</f>
        <v/>
      </c>
      <c r="AE101" s="19">
        <f>SUM(S101:AD101)</f>
        <v/>
      </c>
    </row>
    <row r="102">
      <c r="A102" s="6">
        <f>IF(Register!$A102="","",Register!$A102)</f>
        <v/>
      </c>
      <c r="B102" s="6">
        <f>IF($A102="","",Register!$I102)</f>
        <v/>
      </c>
      <c r="C102" s="22">
        <f>IF($A102="","",YEAR(Register!$E102)*12+MONTH(Register!$E102))</f>
        <v/>
      </c>
      <c r="D102" s="22">
        <f>IF($A102="","",IF(Register!$K102="",E102,MIN(E102,YEAR(Register!$K102)*12+MONTH(Register!$K102))))</f>
        <v/>
      </c>
      <c r="E102" s="22">
        <f>IF($A102="","",C102+ROUND(Register!$H102*12,0))</f>
        <v/>
      </c>
      <c r="F102" s="22">
        <f>IF($A102="",0,MAX(0,MIN($D102,F$5+12)-MAX($C102,F$5)))</f>
        <v/>
      </c>
      <c r="G102" s="22">
        <f>IF($A102="",0,MAX(0,MIN($D102,G$5+12)-MAX($C102,G$5)))</f>
        <v/>
      </c>
      <c r="H102" s="22">
        <f>IF($A102="",0,MAX(0,MIN($D102,H$5+12)-MAX($C102,H$5)))</f>
        <v/>
      </c>
      <c r="I102" s="22">
        <f>IF($A102="",0,MAX(0,MIN($D102,I$5+12)-MAX($C102,I$5)))</f>
        <v/>
      </c>
      <c r="J102" s="22">
        <f>IF($A102="",0,MAX(0,MIN($D102,J$5+12)-MAX($C102,J$5)))</f>
        <v/>
      </c>
      <c r="K102" s="22">
        <f>IF($A102="",0,MAX(0,MIN($D102,K$5+12)-MAX($C102,K$5)))</f>
        <v/>
      </c>
      <c r="L102" s="22">
        <f>IF($A102="",0,MAX(0,MIN($D102,L$5+12)-MAX($C102,L$5)))</f>
        <v/>
      </c>
      <c r="M102" s="22">
        <f>IF($A102="",0,MAX(0,MIN($D102,M$5+12)-MAX($C102,M$5)))</f>
        <v/>
      </c>
      <c r="N102" s="22">
        <f>IF($A102="",0,MAX(0,MIN($D102,N$5+12)-MAX($C102,N$5)))</f>
        <v/>
      </c>
      <c r="O102" s="22">
        <f>IF($A102="",0,MAX(0,MIN($D102,O$5+12)-MAX($C102,O$5)))</f>
        <v/>
      </c>
      <c r="P102" s="22">
        <f>IF($A102="",0,MAX(0,MIN($D102,P$5+12)-MAX($C102,P$5)))</f>
        <v/>
      </c>
      <c r="Q102" s="22">
        <f>IF($A102="",0,MAX(0,MIN($D102,Q$5+12)-MAX($C102,Q$5)))</f>
        <v/>
      </c>
      <c r="S102" s="19">
        <f>IF(OR($A102="",F102=0),0,IF(AND($E102&lt;=F$5+12,$D102=$E102),(Register!$F102-Register!$G102-0),IF($B102="RB",MIN(ROUND((Register!$F102-0)*Register!$J102*F102/12,2),(Register!$F102-Register!$G102-0)),MIN(ROUND((Register!$F102-Register!$G102)/(Register!$H102*12)*F102,2),(Register!$F102-Register!$G102-0)))))</f>
        <v/>
      </c>
      <c r="T102" s="19">
        <f>IF(OR($A102="",G102=0),0,IF(AND($E102&lt;=G$5+12,$D102=$E102),(Register!$F102-Register!$G102-SUM($S102:S102)),IF($B102="RB",MIN(ROUND((Register!$F102-SUM($S102:S102))*Register!$J102*G102/12,2),(Register!$F102-Register!$G102-SUM($S102:S102))),MIN(ROUND((Register!$F102-Register!$G102)/(Register!$H102*12)*G102,2),(Register!$F102-Register!$G102-SUM($S102:S102))))))</f>
        <v/>
      </c>
      <c r="U102" s="19">
        <f>IF(OR($A102="",H102=0),0,IF(AND($E102&lt;=H$5+12,$D102=$E102),(Register!$F102-Register!$G102-SUM($S102:T102)),IF($B102="RB",MIN(ROUND((Register!$F102-SUM($S102:T102))*Register!$J102*H102/12,2),(Register!$F102-Register!$G102-SUM($S102:T102))),MIN(ROUND((Register!$F102-Register!$G102)/(Register!$H102*12)*H102,2),(Register!$F102-Register!$G102-SUM($S102:T102))))))</f>
        <v/>
      </c>
      <c r="V102" s="19">
        <f>IF(OR($A102="",I102=0),0,IF(AND($E102&lt;=I$5+12,$D102=$E102),(Register!$F102-Register!$G102-SUM($S102:U102)),IF($B102="RB",MIN(ROUND((Register!$F102-SUM($S102:U102))*Register!$J102*I102/12,2),(Register!$F102-Register!$G102-SUM($S102:U102))),MIN(ROUND((Register!$F102-Register!$G102)/(Register!$H102*12)*I102,2),(Register!$F102-Register!$G102-SUM($S102:U102))))))</f>
        <v/>
      </c>
      <c r="W102" s="19">
        <f>IF(OR($A102="",J102=0),0,IF(AND($E102&lt;=J$5+12,$D102=$E102),(Register!$F102-Register!$G102-SUM($S102:V102)),IF($B102="RB",MIN(ROUND((Register!$F102-SUM($S102:V102))*Register!$J102*J102/12,2),(Register!$F102-Register!$G102-SUM($S102:V102))),MIN(ROUND((Register!$F102-Register!$G102)/(Register!$H102*12)*J102,2),(Register!$F102-Register!$G102-SUM($S102:V102))))))</f>
        <v/>
      </c>
      <c r="X102" s="19">
        <f>IF(OR($A102="",K102=0),0,IF(AND($E102&lt;=K$5+12,$D102=$E102),(Register!$F102-Register!$G102-SUM($S102:W102)),IF($B102="RB",MIN(ROUND((Register!$F102-SUM($S102:W102))*Register!$J102*K102/12,2),(Register!$F102-Register!$G102-SUM($S102:W102))),MIN(ROUND((Register!$F102-Register!$G102)/(Register!$H102*12)*K102,2),(Register!$F102-Register!$G102-SUM($S102:W102))))))</f>
        <v/>
      </c>
      <c r="Y102" s="19">
        <f>IF(OR($A102="",L102=0),0,IF(AND($E102&lt;=L$5+12,$D102=$E102),(Register!$F102-Register!$G102-SUM($S102:X102)),IF($B102="RB",MIN(ROUND((Register!$F102-SUM($S102:X102))*Register!$J102*L102/12,2),(Register!$F102-Register!$G102-SUM($S102:X102))),MIN(ROUND((Register!$F102-Register!$G102)/(Register!$H102*12)*L102,2),(Register!$F102-Register!$G102-SUM($S102:X102))))))</f>
        <v/>
      </c>
      <c r="Z102" s="19">
        <f>IF(OR($A102="",M102=0),0,IF(AND($E102&lt;=M$5+12,$D102=$E102),(Register!$F102-Register!$G102-SUM($S102:Y102)),IF($B102="RB",MIN(ROUND((Register!$F102-SUM($S102:Y102))*Register!$J102*M102/12,2),(Register!$F102-Register!$G102-SUM($S102:Y102))),MIN(ROUND((Register!$F102-Register!$G102)/(Register!$H102*12)*M102,2),(Register!$F102-Register!$G102-SUM($S102:Y102))))))</f>
        <v/>
      </c>
      <c r="AA102" s="19">
        <f>IF(OR($A102="",N102=0),0,IF(AND($E102&lt;=N$5+12,$D102=$E102),(Register!$F102-Register!$G102-SUM($S102:Z102)),IF($B102="RB",MIN(ROUND((Register!$F102-SUM($S102:Z102))*Register!$J102*N102/12,2),(Register!$F102-Register!$G102-SUM($S102:Z102))),MIN(ROUND((Register!$F102-Register!$G102)/(Register!$H102*12)*N102,2),(Register!$F102-Register!$G102-SUM($S102:Z102))))))</f>
        <v/>
      </c>
      <c r="AB102" s="19">
        <f>IF(OR($A102="",O102=0),0,IF(AND($E102&lt;=O$5+12,$D102=$E102),(Register!$F102-Register!$G102-SUM($S102:AA102)),IF($B102="RB",MIN(ROUND((Register!$F102-SUM($S102:AA102))*Register!$J102*O102/12,2),(Register!$F102-Register!$G102-SUM($S102:AA102))),MIN(ROUND((Register!$F102-Register!$G102)/(Register!$H102*12)*O102,2),(Register!$F102-Register!$G102-SUM($S102:AA102))))))</f>
        <v/>
      </c>
      <c r="AC102" s="19">
        <f>IF(OR($A102="",P102=0),0,IF(AND($E102&lt;=P$5+12,$D102=$E102),(Register!$F102-Register!$G102-SUM($S102:AB102)),IF($B102="RB",MIN(ROUND((Register!$F102-SUM($S102:AB102))*Register!$J102*P102/12,2),(Register!$F102-Register!$G102-SUM($S102:AB102))),MIN(ROUND((Register!$F102-Register!$G102)/(Register!$H102*12)*P102,2),(Register!$F102-Register!$G102-SUM($S102:AB102))))))</f>
        <v/>
      </c>
      <c r="AD102" s="19">
        <f>IF(OR($A102="",Q102=0),0,IF(AND($E102&lt;=Q$5+12,$D102=$E102),(Register!$F102-Register!$G102-SUM($S102:AC102)),IF($B102="RB",MIN(ROUND((Register!$F102-SUM($S102:AC102))*Register!$J102*Q102/12,2),(Register!$F102-Register!$G102-SUM($S102:AC102))),MIN(ROUND((Register!$F102-Register!$G102)/(Register!$H102*12)*Q102,2),(Register!$F102-Register!$G102-SUM($S102:AC102))))))</f>
        <v/>
      </c>
      <c r="AE102" s="19">
        <f>SUM(S102:AD102)</f>
        <v/>
      </c>
    </row>
    <row r="103">
      <c r="A103" s="6">
        <f>IF(Register!$A103="","",Register!$A103)</f>
        <v/>
      </c>
      <c r="B103" s="6">
        <f>IF($A103="","",Register!$I103)</f>
        <v/>
      </c>
      <c r="C103" s="22">
        <f>IF($A103="","",YEAR(Register!$E103)*12+MONTH(Register!$E103))</f>
        <v/>
      </c>
      <c r="D103" s="22">
        <f>IF($A103="","",IF(Register!$K103="",E103,MIN(E103,YEAR(Register!$K103)*12+MONTH(Register!$K103))))</f>
        <v/>
      </c>
      <c r="E103" s="22">
        <f>IF($A103="","",C103+ROUND(Register!$H103*12,0))</f>
        <v/>
      </c>
      <c r="F103" s="22">
        <f>IF($A103="",0,MAX(0,MIN($D103,F$5+12)-MAX($C103,F$5)))</f>
        <v/>
      </c>
      <c r="G103" s="22">
        <f>IF($A103="",0,MAX(0,MIN($D103,G$5+12)-MAX($C103,G$5)))</f>
        <v/>
      </c>
      <c r="H103" s="22">
        <f>IF($A103="",0,MAX(0,MIN($D103,H$5+12)-MAX($C103,H$5)))</f>
        <v/>
      </c>
      <c r="I103" s="22">
        <f>IF($A103="",0,MAX(0,MIN($D103,I$5+12)-MAX($C103,I$5)))</f>
        <v/>
      </c>
      <c r="J103" s="22">
        <f>IF($A103="",0,MAX(0,MIN($D103,J$5+12)-MAX($C103,J$5)))</f>
        <v/>
      </c>
      <c r="K103" s="22">
        <f>IF($A103="",0,MAX(0,MIN($D103,K$5+12)-MAX($C103,K$5)))</f>
        <v/>
      </c>
      <c r="L103" s="22">
        <f>IF($A103="",0,MAX(0,MIN($D103,L$5+12)-MAX($C103,L$5)))</f>
        <v/>
      </c>
      <c r="M103" s="22">
        <f>IF($A103="",0,MAX(0,MIN($D103,M$5+12)-MAX($C103,M$5)))</f>
        <v/>
      </c>
      <c r="N103" s="22">
        <f>IF($A103="",0,MAX(0,MIN($D103,N$5+12)-MAX($C103,N$5)))</f>
        <v/>
      </c>
      <c r="O103" s="22">
        <f>IF($A103="",0,MAX(0,MIN($D103,O$5+12)-MAX($C103,O$5)))</f>
        <v/>
      </c>
      <c r="P103" s="22">
        <f>IF($A103="",0,MAX(0,MIN($D103,P$5+12)-MAX($C103,P$5)))</f>
        <v/>
      </c>
      <c r="Q103" s="22">
        <f>IF($A103="",0,MAX(0,MIN($D103,Q$5+12)-MAX($C103,Q$5)))</f>
        <v/>
      </c>
      <c r="S103" s="19">
        <f>IF(OR($A103="",F103=0),0,IF(AND($E103&lt;=F$5+12,$D103=$E103),(Register!$F103-Register!$G103-0),IF($B103="RB",MIN(ROUND((Register!$F103-0)*Register!$J103*F103/12,2),(Register!$F103-Register!$G103-0)),MIN(ROUND((Register!$F103-Register!$G103)/(Register!$H103*12)*F103,2),(Register!$F103-Register!$G103-0)))))</f>
        <v/>
      </c>
      <c r="T103" s="19">
        <f>IF(OR($A103="",G103=0),0,IF(AND($E103&lt;=G$5+12,$D103=$E103),(Register!$F103-Register!$G103-SUM($S103:S103)),IF($B103="RB",MIN(ROUND((Register!$F103-SUM($S103:S103))*Register!$J103*G103/12,2),(Register!$F103-Register!$G103-SUM($S103:S103))),MIN(ROUND((Register!$F103-Register!$G103)/(Register!$H103*12)*G103,2),(Register!$F103-Register!$G103-SUM($S103:S103))))))</f>
        <v/>
      </c>
      <c r="U103" s="19">
        <f>IF(OR($A103="",H103=0),0,IF(AND($E103&lt;=H$5+12,$D103=$E103),(Register!$F103-Register!$G103-SUM($S103:T103)),IF($B103="RB",MIN(ROUND((Register!$F103-SUM($S103:T103))*Register!$J103*H103/12,2),(Register!$F103-Register!$G103-SUM($S103:T103))),MIN(ROUND((Register!$F103-Register!$G103)/(Register!$H103*12)*H103,2),(Register!$F103-Register!$G103-SUM($S103:T103))))))</f>
        <v/>
      </c>
      <c r="V103" s="19">
        <f>IF(OR($A103="",I103=0),0,IF(AND($E103&lt;=I$5+12,$D103=$E103),(Register!$F103-Register!$G103-SUM($S103:U103)),IF($B103="RB",MIN(ROUND((Register!$F103-SUM($S103:U103))*Register!$J103*I103/12,2),(Register!$F103-Register!$G103-SUM($S103:U103))),MIN(ROUND((Register!$F103-Register!$G103)/(Register!$H103*12)*I103,2),(Register!$F103-Register!$G103-SUM($S103:U103))))))</f>
        <v/>
      </c>
      <c r="W103" s="19">
        <f>IF(OR($A103="",J103=0),0,IF(AND($E103&lt;=J$5+12,$D103=$E103),(Register!$F103-Register!$G103-SUM($S103:V103)),IF($B103="RB",MIN(ROUND((Register!$F103-SUM($S103:V103))*Register!$J103*J103/12,2),(Register!$F103-Register!$G103-SUM($S103:V103))),MIN(ROUND((Register!$F103-Register!$G103)/(Register!$H103*12)*J103,2),(Register!$F103-Register!$G103-SUM($S103:V103))))))</f>
        <v/>
      </c>
      <c r="X103" s="19">
        <f>IF(OR($A103="",K103=0),0,IF(AND($E103&lt;=K$5+12,$D103=$E103),(Register!$F103-Register!$G103-SUM($S103:W103)),IF($B103="RB",MIN(ROUND((Register!$F103-SUM($S103:W103))*Register!$J103*K103/12,2),(Register!$F103-Register!$G103-SUM($S103:W103))),MIN(ROUND((Register!$F103-Register!$G103)/(Register!$H103*12)*K103,2),(Register!$F103-Register!$G103-SUM($S103:W103))))))</f>
        <v/>
      </c>
      <c r="Y103" s="19">
        <f>IF(OR($A103="",L103=0),0,IF(AND($E103&lt;=L$5+12,$D103=$E103),(Register!$F103-Register!$G103-SUM($S103:X103)),IF($B103="RB",MIN(ROUND((Register!$F103-SUM($S103:X103))*Register!$J103*L103/12,2),(Register!$F103-Register!$G103-SUM($S103:X103))),MIN(ROUND((Register!$F103-Register!$G103)/(Register!$H103*12)*L103,2),(Register!$F103-Register!$G103-SUM($S103:X103))))))</f>
        <v/>
      </c>
      <c r="Z103" s="19">
        <f>IF(OR($A103="",M103=0),0,IF(AND($E103&lt;=M$5+12,$D103=$E103),(Register!$F103-Register!$G103-SUM($S103:Y103)),IF($B103="RB",MIN(ROUND((Register!$F103-SUM($S103:Y103))*Register!$J103*M103/12,2),(Register!$F103-Register!$G103-SUM($S103:Y103))),MIN(ROUND((Register!$F103-Register!$G103)/(Register!$H103*12)*M103,2),(Register!$F103-Register!$G103-SUM($S103:Y103))))))</f>
        <v/>
      </c>
      <c r="AA103" s="19">
        <f>IF(OR($A103="",N103=0),0,IF(AND($E103&lt;=N$5+12,$D103=$E103),(Register!$F103-Register!$G103-SUM($S103:Z103)),IF($B103="RB",MIN(ROUND((Register!$F103-SUM($S103:Z103))*Register!$J103*N103/12,2),(Register!$F103-Register!$G103-SUM($S103:Z103))),MIN(ROUND((Register!$F103-Register!$G103)/(Register!$H103*12)*N103,2),(Register!$F103-Register!$G103-SUM($S103:Z103))))))</f>
        <v/>
      </c>
      <c r="AB103" s="19">
        <f>IF(OR($A103="",O103=0),0,IF(AND($E103&lt;=O$5+12,$D103=$E103),(Register!$F103-Register!$G103-SUM($S103:AA103)),IF($B103="RB",MIN(ROUND((Register!$F103-SUM($S103:AA103))*Register!$J103*O103/12,2),(Register!$F103-Register!$G103-SUM($S103:AA103))),MIN(ROUND((Register!$F103-Register!$G103)/(Register!$H103*12)*O103,2),(Register!$F103-Register!$G103-SUM($S103:AA103))))))</f>
        <v/>
      </c>
      <c r="AC103" s="19">
        <f>IF(OR($A103="",P103=0),0,IF(AND($E103&lt;=P$5+12,$D103=$E103),(Register!$F103-Register!$G103-SUM($S103:AB103)),IF($B103="RB",MIN(ROUND((Register!$F103-SUM($S103:AB103))*Register!$J103*P103/12,2),(Register!$F103-Register!$G103-SUM($S103:AB103))),MIN(ROUND((Register!$F103-Register!$G103)/(Register!$H103*12)*P103,2),(Register!$F103-Register!$G103-SUM($S103:AB103))))))</f>
        <v/>
      </c>
      <c r="AD103" s="19">
        <f>IF(OR($A103="",Q103=0),0,IF(AND($E103&lt;=Q$5+12,$D103=$E103),(Register!$F103-Register!$G103-SUM($S103:AC103)),IF($B103="RB",MIN(ROUND((Register!$F103-SUM($S103:AC103))*Register!$J103*Q103/12,2),(Register!$F103-Register!$G103-SUM($S103:AC103))),MIN(ROUND((Register!$F103-Register!$G103)/(Register!$H103*12)*Q103,2),(Register!$F103-Register!$G103-SUM($S103:AC103))))))</f>
        <v/>
      </c>
      <c r="AE103" s="19">
        <f>SUM(S103:AD103)</f>
        <v/>
      </c>
    </row>
    <row r="104">
      <c r="A104" s="6">
        <f>IF(Register!$A104="","",Register!$A104)</f>
        <v/>
      </c>
      <c r="B104" s="6">
        <f>IF($A104="","",Register!$I104)</f>
        <v/>
      </c>
      <c r="C104" s="22">
        <f>IF($A104="","",YEAR(Register!$E104)*12+MONTH(Register!$E104))</f>
        <v/>
      </c>
      <c r="D104" s="22">
        <f>IF($A104="","",IF(Register!$K104="",E104,MIN(E104,YEAR(Register!$K104)*12+MONTH(Register!$K104))))</f>
        <v/>
      </c>
      <c r="E104" s="22">
        <f>IF($A104="","",C104+ROUND(Register!$H104*12,0))</f>
        <v/>
      </c>
      <c r="F104" s="22">
        <f>IF($A104="",0,MAX(0,MIN($D104,F$5+12)-MAX($C104,F$5)))</f>
        <v/>
      </c>
      <c r="G104" s="22">
        <f>IF($A104="",0,MAX(0,MIN($D104,G$5+12)-MAX($C104,G$5)))</f>
        <v/>
      </c>
      <c r="H104" s="22">
        <f>IF($A104="",0,MAX(0,MIN($D104,H$5+12)-MAX($C104,H$5)))</f>
        <v/>
      </c>
      <c r="I104" s="22">
        <f>IF($A104="",0,MAX(0,MIN($D104,I$5+12)-MAX($C104,I$5)))</f>
        <v/>
      </c>
      <c r="J104" s="22">
        <f>IF($A104="",0,MAX(0,MIN($D104,J$5+12)-MAX($C104,J$5)))</f>
        <v/>
      </c>
      <c r="K104" s="22">
        <f>IF($A104="",0,MAX(0,MIN($D104,K$5+12)-MAX($C104,K$5)))</f>
        <v/>
      </c>
      <c r="L104" s="22">
        <f>IF($A104="",0,MAX(0,MIN($D104,L$5+12)-MAX($C104,L$5)))</f>
        <v/>
      </c>
      <c r="M104" s="22">
        <f>IF($A104="",0,MAX(0,MIN($D104,M$5+12)-MAX($C104,M$5)))</f>
        <v/>
      </c>
      <c r="N104" s="22">
        <f>IF($A104="",0,MAX(0,MIN($D104,N$5+12)-MAX($C104,N$5)))</f>
        <v/>
      </c>
      <c r="O104" s="22">
        <f>IF($A104="",0,MAX(0,MIN($D104,O$5+12)-MAX($C104,O$5)))</f>
        <v/>
      </c>
      <c r="P104" s="22">
        <f>IF($A104="",0,MAX(0,MIN($D104,P$5+12)-MAX($C104,P$5)))</f>
        <v/>
      </c>
      <c r="Q104" s="22">
        <f>IF($A104="",0,MAX(0,MIN($D104,Q$5+12)-MAX($C104,Q$5)))</f>
        <v/>
      </c>
      <c r="S104" s="19">
        <f>IF(OR($A104="",F104=0),0,IF(AND($E104&lt;=F$5+12,$D104=$E104),(Register!$F104-Register!$G104-0),IF($B104="RB",MIN(ROUND((Register!$F104-0)*Register!$J104*F104/12,2),(Register!$F104-Register!$G104-0)),MIN(ROUND((Register!$F104-Register!$G104)/(Register!$H104*12)*F104,2),(Register!$F104-Register!$G104-0)))))</f>
        <v/>
      </c>
      <c r="T104" s="19">
        <f>IF(OR($A104="",G104=0),0,IF(AND($E104&lt;=G$5+12,$D104=$E104),(Register!$F104-Register!$G104-SUM($S104:S104)),IF($B104="RB",MIN(ROUND((Register!$F104-SUM($S104:S104))*Register!$J104*G104/12,2),(Register!$F104-Register!$G104-SUM($S104:S104))),MIN(ROUND((Register!$F104-Register!$G104)/(Register!$H104*12)*G104,2),(Register!$F104-Register!$G104-SUM($S104:S104))))))</f>
        <v/>
      </c>
      <c r="U104" s="19">
        <f>IF(OR($A104="",H104=0),0,IF(AND($E104&lt;=H$5+12,$D104=$E104),(Register!$F104-Register!$G104-SUM($S104:T104)),IF($B104="RB",MIN(ROUND((Register!$F104-SUM($S104:T104))*Register!$J104*H104/12,2),(Register!$F104-Register!$G104-SUM($S104:T104))),MIN(ROUND((Register!$F104-Register!$G104)/(Register!$H104*12)*H104,2),(Register!$F104-Register!$G104-SUM($S104:T104))))))</f>
        <v/>
      </c>
      <c r="V104" s="19">
        <f>IF(OR($A104="",I104=0),0,IF(AND($E104&lt;=I$5+12,$D104=$E104),(Register!$F104-Register!$G104-SUM($S104:U104)),IF($B104="RB",MIN(ROUND((Register!$F104-SUM($S104:U104))*Register!$J104*I104/12,2),(Register!$F104-Register!$G104-SUM($S104:U104))),MIN(ROUND((Register!$F104-Register!$G104)/(Register!$H104*12)*I104,2),(Register!$F104-Register!$G104-SUM($S104:U104))))))</f>
        <v/>
      </c>
      <c r="W104" s="19">
        <f>IF(OR($A104="",J104=0),0,IF(AND($E104&lt;=J$5+12,$D104=$E104),(Register!$F104-Register!$G104-SUM($S104:V104)),IF($B104="RB",MIN(ROUND((Register!$F104-SUM($S104:V104))*Register!$J104*J104/12,2),(Register!$F104-Register!$G104-SUM($S104:V104))),MIN(ROUND((Register!$F104-Register!$G104)/(Register!$H104*12)*J104,2),(Register!$F104-Register!$G104-SUM($S104:V104))))))</f>
        <v/>
      </c>
      <c r="X104" s="19">
        <f>IF(OR($A104="",K104=0),0,IF(AND($E104&lt;=K$5+12,$D104=$E104),(Register!$F104-Register!$G104-SUM($S104:W104)),IF($B104="RB",MIN(ROUND((Register!$F104-SUM($S104:W104))*Register!$J104*K104/12,2),(Register!$F104-Register!$G104-SUM($S104:W104))),MIN(ROUND((Register!$F104-Register!$G104)/(Register!$H104*12)*K104,2),(Register!$F104-Register!$G104-SUM($S104:W104))))))</f>
        <v/>
      </c>
      <c r="Y104" s="19">
        <f>IF(OR($A104="",L104=0),0,IF(AND($E104&lt;=L$5+12,$D104=$E104),(Register!$F104-Register!$G104-SUM($S104:X104)),IF($B104="RB",MIN(ROUND((Register!$F104-SUM($S104:X104))*Register!$J104*L104/12,2),(Register!$F104-Register!$G104-SUM($S104:X104))),MIN(ROUND((Register!$F104-Register!$G104)/(Register!$H104*12)*L104,2),(Register!$F104-Register!$G104-SUM($S104:X104))))))</f>
        <v/>
      </c>
      <c r="Z104" s="19">
        <f>IF(OR($A104="",M104=0),0,IF(AND($E104&lt;=M$5+12,$D104=$E104),(Register!$F104-Register!$G104-SUM($S104:Y104)),IF($B104="RB",MIN(ROUND((Register!$F104-SUM($S104:Y104))*Register!$J104*M104/12,2),(Register!$F104-Register!$G104-SUM($S104:Y104))),MIN(ROUND((Register!$F104-Register!$G104)/(Register!$H104*12)*M104,2),(Register!$F104-Register!$G104-SUM($S104:Y104))))))</f>
        <v/>
      </c>
      <c r="AA104" s="19">
        <f>IF(OR($A104="",N104=0),0,IF(AND($E104&lt;=N$5+12,$D104=$E104),(Register!$F104-Register!$G104-SUM($S104:Z104)),IF($B104="RB",MIN(ROUND((Register!$F104-SUM($S104:Z104))*Register!$J104*N104/12,2),(Register!$F104-Register!$G104-SUM($S104:Z104))),MIN(ROUND((Register!$F104-Register!$G104)/(Register!$H104*12)*N104,2),(Register!$F104-Register!$G104-SUM($S104:Z104))))))</f>
        <v/>
      </c>
      <c r="AB104" s="19">
        <f>IF(OR($A104="",O104=0),0,IF(AND($E104&lt;=O$5+12,$D104=$E104),(Register!$F104-Register!$G104-SUM($S104:AA104)),IF($B104="RB",MIN(ROUND((Register!$F104-SUM($S104:AA104))*Register!$J104*O104/12,2),(Register!$F104-Register!$G104-SUM($S104:AA104))),MIN(ROUND((Register!$F104-Register!$G104)/(Register!$H104*12)*O104,2),(Register!$F104-Register!$G104-SUM($S104:AA104))))))</f>
        <v/>
      </c>
      <c r="AC104" s="19">
        <f>IF(OR($A104="",P104=0),0,IF(AND($E104&lt;=P$5+12,$D104=$E104),(Register!$F104-Register!$G104-SUM($S104:AB104)),IF($B104="RB",MIN(ROUND((Register!$F104-SUM($S104:AB104))*Register!$J104*P104/12,2),(Register!$F104-Register!$G104-SUM($S104:AB104))),MIN(ROUND((Register!$F104-Register!$G104)/(Register!$H104*12)*P104,2),(Register!$F104-Register!$G104-SUM($S104:AB104))))))</f>
        <v/>
      </c>
      <c r="AD104" s="19">
        <f>IF(OR($A104="",Q104=0),0,IF(AND($E104&lt;=Q$5+12,$D104=$E104),(Register!$F104-Register!$G104-SUM($S104:AC104)),IF($B104="RB",MIN(ROUND((Register!$F104-SUM($S104:AC104))*Register!$J104*Q104/12,2),(Register!$F104-Register!$G104-SUM($S104:AC104))),MIN(ROUND((Register!$F104-Register!$G104)/(Register!$H104*12)*Q104,2),(Register!$F104-Register!$G104-SUM($S104:AC104))))))</f>
        <v/>
      </c>
      <c r="AE104" s="19">
        <f>SUM(S104:AD104)</f>
        <v/>
      </c>
    </row>
    <row r="105">
      <c r="A105" s="6">
        <f>IF(Register!$A105="","",Register!$A105)</f>
        <v/>
      </c>
      <c r="B105" s="6">
        <f>IF($A105="","",Register!$I105)</f>
        <v/>
      </c>
      <c r="C105" s="22">
        <f>IF($A105="","",YEAR(Register!$E105)*12+MONTH(Register!$E105))</f>
        <v/>
      </c>
      <c r="D105" s="22">
        <f>IF($A105="","",IF(Register!$K105="",E105,MIN(E105,YEAR(Register!$K105)*12+MONTH(Register!$K105))))</f>
        <v/>
      </c>
      <c r="E105" s="22">
        <f>IF($A105="","",C105+ROUND(Register!$H105*12,0))</f>
        <v/>
      </c>
      <c r="F105" s="22">
        <f>IF($A105="",0,MAX(0,MIN($D105,F$5+12)-MAX($C105,F$5)))</f>
        <v/>
      </c>
      <c r="G105" s="22">
        <f>IF($A105="",0,MAX(0,MIN($D105,G$5+12)-MAX($C105,G$5)))</f>
        <v/>
      </c>
      <c r="H105" s="22">
        <f>IF($A105="",0,MAX(0,MIN($D105,H$5+12)-MAX($C105,H$5)))</f>
        <v/>
      </c>
      <c r="I105" s="22">
        <f>IF($A105="",0,MAX(0,MIN($D105,I$5+12)-MAX($C105,I$5)))</f>
        <v/>
      </c>
      <c r="J105" s="22">
        <f>IF($A105="",0,MAX(0,MIN($D105,J$5+12)-MAX($C105,J$5)))</f>
        <v/>
      </c>
      <c r="K105" s="22">
        <f>IF($A105="",0,MAX(0,MIN($D105,K$5+12)-MAX($C105,K$5)))</f>
        <v/>
      </c>
      <c r="L105" s="22">
        <f>IF($A105="",0,MAX(0,MIN($D105,L$5+12)-MAX($C105,L$5)))</f>
        <v/>
      </c>
      <c r="M105" s="22">
        <f>IF($A105="",0,MAX(0,MIN($D105,M$5+12)-MAX($C105,M$5)))</f>
        <v/>
      </c>
      <c r="N105" s="22">
        <f>IF($A105="",0,MAX(0,MIN($D105,N$5+12)-MAX($C105,N$5)))</f>
        <v/>
      </c>
      <c r="O105" s="22">
        <f>IF($A105="",0,MAX(0,MIN($D105,O$5+12)-MAX($C105,O$5)))</f>
        <v/>
      </c>
      <c r="P105" s="22">
        <f>IF($A105="",0,MAX(0,MIN($D105,P$5+12)-MAX($C105,P$5)))</f>
        <v/>
      </c>
      <c r="Q105" s="22">
        <f>IF($A105="",0,MAX(0,MIN($D105,Q$5+12)-MAX($C105,Q$5)))</f>
        <v/>
      </c>
      <c r="S105" s="19">
        <f>IF(OR($A105="",F105=0),0,IF(AND($E105&lt;=F$5+12,$D105=$E105),(Register!$F105-Register!$G105-0),IF($B105="RB",MIN(ROUND((Register!$F105-0)*Register!$J105*F105/12,2),(Register!$F105-Register!$G105-0)),MIN(ROUND((Register!$F105-Register!$G105)/(Register!$H105*12)*F105,2),(Register!$F105-Register!$G105-0)))))</f>
        <v/>
      </c>
      <c r="T105" s="19">
        <f>IF(OR($A105="",G105=0),0,IF(AND($E105&lt;=G$5+12,$D105=$E105),(Register!$F105-Register!$G105-SUM($S105:S105)),IF($B105="RB",MIN(ROUND((Register!$F105-SUM($S105:S105))*Register!$J105*G105/12,2),(Register!$F105-Register!$G105-SUM($S105:S105))),MIN(ROUND((Register!$F105-Register!$G105)/(Register!$H105*12)*G105,2),(Register!$F105-Register!$G105-SUM($S105:S105))))))</f>
        <v/>
      </c>
      <c r="U105" s="19">
        <f>IF(OR($A105="",H105=0),0,IF(AND($E105&lt;=H$5+12,$D105=$E105),(Register!$F105-Register!$G105-SUM($S105:T105)),IF($B105="RB",MIN(ROUND((Register!$F105-SUM($S105:T105))*Register!$J105*H105/12,2),(Register!$F105-Register!$G105-SUM($S105:T105))),MIN(ROUND((Register!$F105-Register!$G105)/(Register!$H105*12)*H105,2),(Register!$F105-Register!$G105-SUM($S105:T105))))))</f>
        <v/>
      </c>
      <c r="V105" s="19">
        <f>IF(OR($A105="",I105=0),0,IF(AND($E105&lt;=I$5+12,$D105=$E105),(Register!$F105-Register!$G105-SUM($S105:U105)),IF($B105="RB",MIN(ROUND((Register!$F105-SUM($S105:U105))*Register!$J105*I105/12,2),(Register!$F105-Register!$G105-SUM($S105:U105))),MIN(ROUND((Register!$F105-Register!$G105)/(Register!$H105*12)*I105,2),(Register!$F105-Register!$G105-SUM($S105:U105))))))</f>
        <v/>
      </c>
      <c r="W105" s="19">
        <f>IF(OR($A105="",J105=0),0,IF(AND($E105&lt;=J$5+12,$D105=$E105),(Register!$F105-Register!$G105-SUM($S105:V105)),IF($B105="RB",MIN(ROUND((Register!$F105-SUM($S105:V105))*Register!$J105*J105/12,2),(Register!$F105-Register!$G105-SUM($S105:V105))),MIN(ROUND((Register!$F105-Register!$G105)/(Register!$H105*12)*J105,2),(Register!$F105-Register!$G105-SUM($S105:V105))))))</f>
        <v/>
      </c>
      <c r="X105" s="19">
        <f>IF(OR($A105="",K105=0),0,IF(AND($E105&lt;=K$5+12,$D105=$E105),(Register!$F105-Register!$G105-SUM($S105:W105)),IF($B105="RB",MIN(ROUND((Register!$F105-SUM($S105:W105))*Register!$J105*K105/12,2),(Register!$F105-Register!$G105-SUM($S105:W105))),MIN(ROUND((Register!$F105-Register!$G105)/(Register!$H105*12)*K105,2),(Register!$F105-Register!$G105-SUM($S105:W105))))))</f>
        <v/>
      </c>
      <c r="Y105" s="19">
        <f>IF(OR($A105="",L105=0),0,IF(AND($E105&lt;=L$5+12,$D105=$E105),(Register!$F105-Register!$G105-SUM($S105:X105)),IF($B105="RB",MIN(ROUND((Register!$F105-SUM($S105:X105))*Register!$J105*L105/12,2),(Register!$F105-Register!$G105-SUM($S105:X105))),MIN(ROUND((Register!$F105-Register!$G105)/(Register!$H105*12)*L105,2),(Register!$F105-Register!$G105-SUM($S105:X105))))))</f>
        <v/>
      </c>
      <c r="Z105" s="19">
        <f>IF(OR($A105="",M105=0),0,IF(AND($E105&lt;=M$5+12,$D105=$E105),(Register!$F105-Register!$G105-SUM($S105:Y105)),IF($B105="RB",MIN(ROUND((Register!$F105-SUM($S105:Y105))*Register!$J105*M105/12,2),(Register!$F105-Register!$G105-SUM($S105:Y105))),MIN(ROUND((Register!$F105-Register!$G105)/(Register!$H105*12)*M105,2),(Register!$F105-Register!$G105-SUM($S105:Y105))))))</f>
        <v/>
      </c>
      <c r="AA105" s="19">
        <f>IF(OR($A105="",N105=0),0,IF(AND($E105&lt;=N$5+12,$D105=$E105),(Register!$F105-Register!$G105-SUM($S105:Z105)),IF($B105="RB",MIN(ROUND((Register!$F105-SUM($S105:Z105))*Register!$J105*N105/12,2),(Register!$F105-Register!$G105-SUM($S105:Z105))),MIN(ROUND((Register!$F105-Register!$G105)/(Register!$H105*12)*N105,2),(Register!$F105-Register!$G105-SUM($S105:Z105))))))</f>
        <v/>
      </c>
      <c r="AB105" s="19">
        <f>IF(OR($A105="",O105=0),0,IF(AND($E105&lt;=O$5+12,$D105=$E105),(Register!$F105-Register!$G105-SUM($S105:AA105)),IF($B105="RB",MIN(ROUND((Register!$F105-SUM($S105:AA105))*Register!$J105*O105/12,2),(Register!$F105-Register!$G105-SUM($S105:AA105))),MIN(ROUND((Register!$F105-Register!$G105)/(Register!$H105*12)*O105,2),(Register!$F105-Register!$G105-SUM($S105:AA105))))))</f>
        <v/>
      </c>
      <c r="AC105" s="19">
        <f>IF(OR($A105="",P105=0),0,IF(AND($E105&lt;=P$5+12,$D105=$E105),(Register!$F105-Register!$G105-SUM($S105:AB105)),IF($B105="RB",MIN(ROUND((Register!$F105-SUM($S105:AB105))*Register!$J105*P105/12,2),(Register!$F105-Register!$G105-SUM($S105:AB105))),MIN(ROUND((Register!$F105-Register!$G105)/(Register!$H105*12)*P105,2),(Register!$F105-Register!$G105-SUM($S105:AB105))))))</f>
        <v/>
      </c>
      <c r="AD105" s="19">
        <f>IF(OR($A105="",Q105=0),0,IF(AND($E105&lt;=Q$5+12,$D105=$E105),(Register!$F105-Register!$G105-SUM($S105:AC105)),IF($B105="RB",MIN(ROUND((Register!$F105-SUM($S105:AC105))*Register!$J105*Q105/12,2),(Register!$F105-Register!$G105-SUM($S105:AC105))),MIN(ROUND((Register!$F105-Register!$G105)/(Register!$H105*12)*Q105,2),(Register!$F105-Register!$G105-SUM($S105:AC105))))))</f>
        <v/>
      </c>
      <c r="AE105" s="19">
        <f>SUM(S105:AD105)</f>
        <v/>
      </c>
    </row>
    <row r="106">
      <c r="A106" s="6">
        <f>IF(Register!$A106="","",Register!$A106)</f>
        <v/>
      </c>
      <c r="B106" s="6">
        <f>IF($A106="","",Register!$I106)</f>
        <v/>
      </c>
      <c r="C106" s="22">
        <f>IF($A106="","",YEAR(Register!$E106)*12+MONTH(Register!$E106))</f>
        <v/>
      </c>
      <c r="D106" s="22">
        <f>IF($A106="","",IF(Register!$K106="",E106,MIN(E106,YEAR(Register!$K106)*12+MONTH(Register!$K106))))</f>
        <v/>
      </c>
      <c r="E106" s="22">
        <f>IF($A106="","",C106+ROUND(Register!$H106*12,0))</f>
        <v/>
      </c>
      <c r="F106" s="22">
        <f>IF($A106="",0,MAX(0,MIN($D106,F$5+12)-MAX($C106,F$5)))</f>
        <v/>
      </c>
      <c r="G106" s="22">
        <f>IF($A106="",0,MAX(0,MIN($D106,G$5+12)-MAX($C106,G$5)))</f>
        <v/>
      </c>
      <c r="H106" s="22">
        <f>IF($A106="",0,MAX(0,MIN($D106,H$5+12)-MAX($C106,H$5)))</f>
        <v/>
      </c>
      <c r="I106" s="22">
        <f>IF($A106="",0,MAX(0,MIN($D106,I$5+12)-MAX($C106,I$5)))</f>
        <v/>
      </c>
      <c r="J106" s="22">
        <f>IF($A106="",0,MAX(0,MIN($D106,J$5+12)-MAX($C106,J$5)))</f>
        <v/>
      </c>
      <c r="K106" s="22">
        <f>IF($A106="",0,MAX(0,MIN($D106,K$5+12)-MAX($C106,K$5)))</f>
        <v/>
      </c>
      <c r="L106" s="22">
        <f>IF($A106="",0,MAX(0,MIN($D106,L$5+12)-MAX($C106,L$5)))</f>
        <v/>
      </c>
      <c r="M106" s="22">
        <f>IF($A106="",0,MAX(0,MIN($D106,M$5+12)-MAX($C106,M$5)))</f>
        <v/>
      </c>
      <c r="N106" s="22">
        <f>IF($A106="",0,MAX(0,MIN($D106,N$5+12)-MAX($C106,N$5)))</f>
        <v/>
      </c>
      <c r="O106" s="22">
        <f>IF($A106="",0,MAX(0,MIN($D106,O$5+12)-MAX($C106,O$5)))</f>
        <v/>
      </c>
      <c r="P106" s="22">
        <f>IF($A106="",0,MAX(0,MIN($D106,P$5+12)-MAX($C106,P$5)))</f>
        <v/>
      </c>
      <c r="Q106" s="22">
        <f>IF($A106="",0,MAX(0,MIN($D106,Q$5+12)-MAX($C106,Q$5)))</f>
        <v/>
      </c>
      <c r="S106" s="19">
        <f>IF(OR($A106="",F106=0),0,IF(AND($E106&lt;=F$5+12,$D106=$E106),(Register!$F106-Register!$G106-0),IF($B106="RB",MIN(ROUND((Register!$F106-0)*Register!$J106*F106/12,2),(Register!$F106-Register!$G106-0)),MIN(ROUND((Register!$F106-Register!$G106)/(Register!$H106*12)*F106,2),(Register!$F106-Register!$G106-0)))))</f>
        <v/>
      </c>
      <c r="T106" s="19">
        <f>IF(OR($A106="",G106=0),0,IF(AND($E106&lt;=G$5+12,$D106=$E106),(Register!$F106-Register!$G106-SUM($S106:S106)),IF($B106="RB",MIN(ROUND((Register!$F106-SUM($S106:S106))*Register!$J106*G106/12,2),(Register!$F106-Register!$G106-SUM($S106:S106))),MIN(ROUND((Register!$F106-Register!$G106)/(Register!$H106*12)*G106,2),(Register!$F106-Register!$G106-SUM($S106:S106))))))</f>
        <v/>
      </c>
      <c r="U106" s="19">
        <f>IF(OR($A106="",H106=0),0,IF(AND($E106&lt;=H$5+12,$D106=$E106),(Register!$F106-Register!$G106-SUM($S106:T106)),IF($B106="RB",MIN(ROUND((Register!$F106-SUM($S106:T106))*Register!$J106*H106/12,2),(Register!$F106-Register!$G106-SUM($S106:T106))),MIN(ROUND((Register!$F106-Register!$G106)/(Register!$H106*12)*H106,2),(Register!$F106-Register!$G106-SUM($S106:T106))))))</f>
        <v/>
      </c>
      <c r="V106" s="19">
        <f>IF(OR($A106="",I106=0),0,IF(AND($E106&lt;=I$5+12,$D106=$E106),(Register!$F106-Register!$G106-SUM($S106:U106)),IF($B106="RB",MIN(ROUND((Register!$F106-SUM($S106:U106))*Register!$J106*I106/12,2),(Register!$F106-Register!$G106-SUM($S106:U106))),MIN(ROUND((Register!$F106-Register!$G106)/(Register!$H106*12)*I106,2),(Register!$F106-Register!$G106-SUM($S106:U106))))))</f>
        <v/>
      </c>
      <c r="W106" s="19">
        <f>IF(OR($A106="",J106=0),0,IF(AND($E106&lt;=J$5+12,$D106=$E106),(Register!$F106-Register!$G106-SUM($S106:V106)),IF($B106="RB",MIN(ROUND((Register!$F106-SUM($S106:V106))*Register!$J106*J106/12,2),(Register!$F106-Register!$G106-SUM($S106:V106))),MIN(ROUND((Register!$F106-Register!$G106)/(Register!$H106*12)*J106,2),(Register!$F106-Register!$G106-SUM($S106:V106))))))</f>
        <v/>
      </c>
      <c r="X106" s="19">
        <f>IF(OR($A106="",K106=0),0,IF(AND($E106&lt;=K$5+12,$D106=$E106),(Register!$F106-Register!$G106-SUM($S106:W106)),IF($B106="RB",MIN(ROUND((Register!$F106-SUM($S106:W106))*Register!$J106*K106/12,2),(Register!$F106-Register!$G106-SUM($S106:W106))),MIN(ROUND((Register!$F106-Register!$G106)/(Register!$H106*12)*K106,2),(Register!$F106-Register!$G106-SUM($S106:W106))))))</f>
        <v/>
      </c>
      <c r="Y106" s="19">
        <f>IF(OR($A106="",L106=0),0,IF(AND($E106&lt;=L$5+12,$D106=$E106),(Register!$F106-Register!$G106-SUM($S106:X106)),IF($B106="RB",MIN(ROUND((Register!$F106-SUM($S106:X106))*Register!$J106*L106/12,2),(Register!$F106-Register!$G106-SUM($S106:X106))),MIN(ROUND((Register!$F106-Register!$G106)/(Register!$H106*12)*L106,2),(Register!$F106-Register!$G106-SUM($S106:X106))))))</f>
        <v/>
      </c>
      <c r="Z106" s="19">
        <f>IF(OR($A106="",M106=0),0,IF(AND($E106&lt;=M$5+12,$D106=$E106),(Register!$F106-Register!$G106-SUM($S106:Y106)),IF($B106="RB",MIN(ROUND((Register!$F106-SUM($S106:Y106))*Register!$J106*M106/12,2),(Register!$F106-Register!$G106-SUM($S106:Y106))),MIN(ROUND((Register!$F106-Register!$G106)/(Register!$H106*12)*M106,2),(Register!$F106-Register!$G106-SUM($S106:Y106))))))</f>
        <v/>
      </c>
      <c r="AA106" s="19">
        <f>IF(OR($A106="",N106=0),0,IF(AND($E106&lt;=N$5+12,$D106=$E106),(Register!$F106-Register!$G106-SUM($S106:Z106)),IF($B106="RB",MIN(ROUND((Register!$F106-SUM($S106:Z106))*Register!$J106*N106/12,2),(Register!$F106-Register!$G106-SUM($S106:Z106))),MIN(ROUND((Register!$F106-Register!$G106)/(Register!$H106*12)*N106,2),(Register!$F106-Register!$G106-SUM($S106:Z106))))))</f>
        <v/>
      </c>
      <c r="AB106" s="19">
        <f>IF(OR($A106="",O106=0),0,IF(AND($E106&lt;=O$5+12,$D106=$E106),(Register!$F106-Register!$G106-SUM($S106:AA106)),IF($B106="RB",MIN(ROUND((Register!$F106-SUM($S106:AA106))*Register!$J106*O106/12,2),(Register!$F106-Register!$G106-SUM($S106:AA106))),MIN(ROUND((Register!$F106-Register!$G106)/(Register!$H106*12)*O106,2),(Register!$F106-Register!$G106-SUM($S106:AA106))))))</f>
        <v/>
      </c>
      <c r="AC106" s="19">
        <f>IF(OR($A106="",P106=0),0,IF(AND($E106&lt;=P$5+12,$D106=$E106),(Register!$F106-Register!$G106-SUM($S106:AB106)),IF($B106="RB",MIN(ROUND((Register!$F106-SUM($S106:AB106))*Register!$J106*P106/12,2),(Register!$F106-Register!$G106-SUM($S106:AB106))),MIN(ROUND((Register!$F106-Register!$G106)/(Register!$H106*12)*P106,2),(Register!$F106-Register!$G106-SUM($S106:AB106))))))</f>
        <v/>
      </c>
      <c r="AD106" s="19">
        <f>IF(OR($A106="",Q106=0),0,IF(AND($E106&lt;=Q$5+12,$D106=$E106),(Register!$F106-Register!$G106-SUM($S106:AC106)),IF($B106="RB",MIN(ROUND((Register!$F106-SUM($S106:AC106))*Register!$J106*Q106/12,2),(Register!$F106-Register!$G106-SUM($S106:AC106))),MIN(ROUND((Register!$F106-Register!$G106)/(Register!$H106*12)*Q106,2),(Register!$F106-Register!$G106-SUM($S106:AC106))))))</f>
        <v/>
      </c>
      <c r="AE106" s="19">
        <f>SUM(S106:AD106)</f>
        <v/>
      </c>
    </row>
    <row r="107">
      <c r="A107" s="6">
        <f>IF(Register!$A107="","",Register!$A107)</f>
        <v/>
      </c>
      <c r="B107" s="6">
        <f>IF($A107="","",Register!$I107)</f>
        <v/>
      </c>
      <c r="C107" s="22">
        <f>IF($A107="","",YEAR(Register!$E107)*12+MONTH(Register!$E107))</f>
        <v/>
      </c>
      <c r="D107" s="22">
        <f>IF($A107="","",IF(Register!$K107="",E107,MIN(E107,YEAR(Register!$K107)*12+MONTH(Register!$K107))))</f>
        <v/>
      </c>
      <c r="E107" s="22">
        <f>IF($A107="","",C107+ROUND(Register!$H107*12,0))</f>
        <v/>
      </c>
      <c r="F107" s="22">
        <f>IF($A107="",0,MAX(0,MIN($D107,F$5+12)-MAX($C107,F$5)))</f>
        <v/>
      </c>
      <c r="G107" s="22">
        <f>IF($A107="",0,MAX(0,MIN($D107,G$5+12)-MAX($C107,G$5)))</f>
        <v/>
      </c>
      <c r="H107" s="22">
        <f>IF($A107="",0,MAX(0,MIN($D107,H$5+12)-MAX($C107,H$5)))</f>
        <v/>
      </c>
      <c r="I107" s="22">
        <f>IF($A107="",0,MAX(0,MIN($D107,I$5+12)-MAX($C107,I$5)))</f>
        <v/>
      </c>
      <c r="J107" s="22">
        <f>IF($A107="",0,MAX(0,MIN($D107,J$5+12)-MAX($C107,J$5)))</f>
        <v/>
      </c>
      <c r="K107" s="22">
        <f>IF($A107="",0,MAX(0,MIN($D107,K$5+12)-MAX($C107,K$5)))</f>
        <v/>
      </c>
      <c r="L107" s="22">
        <f>IF($A107="",0,MAX(0,MIN($D107,L$5+12)-MAX($C107,L$5)))</f>
        <v/>
      </c>
      <c r="M107" s="22">
        <f>IF($A107="",0,MAX(0,MIN($D107,M$5+12)-MAX($C107,M$5)))</f>
        <v/>
      </c>
      <c r="N107" s="22">
        <f>IF($A107="",0,MAX(0,MIN($D107,N$5+12)-MAX($C107,N$5)))</f>
        <v/>
      </c>
      <c r="O107" s="22">
        <f>IF($A107="",0,MAX(0,MIN($D107,O$5+12)-MAX($C107,O$5)))</f>
        <v/>
      </c>
      <c r="P107" s="22">
        <f>IF($A107="",0,MAX(0,MIN($D107,P$5+12)-MAX($C107,P$5)))</f>
        <v/>
      </c>
      <c r="Q107" s="22">
        <f>IF($A107="",0,MAX(0,MIN($D107,Q$5+12)-MAX($C107,Q$5)))</f>
        <v/>
      </c>
      <c r="S107" s="19">
        <f>IF(OR($A107="",F107=0),0,IF(AND($E107&lt;=F$5+12,$D107=$E107),(Register!$F107-Register!$G107-0),IF($B107="RB",MIN(ROUND((Register!$F107-0)*Register!$J107*F107/12,2),(Register!$F107-Register!$G107-0)),MIN(ROUND((Register!$F107-Register!$G107)/(Register!$H107*12)*F107,2),(Register!$F107-Register!$G107-0)))))</f>
        <v/>
      </c>
      <c r="T107" s="19">
        <f>IF(OR($A107="",G107=0),0,IF(AND($E107&lt;=G$5+12,$D107=$E107),(Register!$F107-Register!$G107-SUM($S107:S107)),IF($B107="RB",MIN(ROUND((Register!$F107-SUM($S107:S107))*Register!$J107*G107/12,2),(Register!$F107-Register!$G107-SUM($S107:S107))),MIN(ROUND((Register!$F107-Register!$G107)/(Register!$H107*12)*G107,2),(Register!$F107-Register!$G107-SUM($S107:S107))))))</f>
        <v/>
      </c>
      <c r="U107" s="19">
        <f>IF(OR($A107="",H107=0),0,IF(AND($E107&lt;=H$5+12,$D107=$E107),(Register!$F107-Register!$G107-SUM($S107:T107)),IF($B107="RB",MIN(ROUND((Register!$F107-SUM($S107:T107))*Register!$J107*H107/12,2),(Register!$F107-Register!$G107-SUM($S107:T107))),MIN(ROUND((Register!$F107-Register!$G107)/(Register!$H107*12)*H107,2),(Register!$F107-Register!$G107-SUM($S107:T107))))))</f>
        <v/>
      </c>
      <c r="V107" s="19">
        <f>IF(OR($A107="",I107=0),0,IF(AND($E107&lt;=I$5+12,$D107=$E107),(Register!$F107-Register!$G107-SUM($S107:U107)),IF($B107="RB",MIN(ROUND((Register!$F107-SUM($S107:U107))*Register!$J107*I107/12,2),(Register!$F107-Register!$G107-SUM($S107:U107))),MIN(ROUND((Register!$F107-Register!$G107)/(Register!$H107*12)*I107,2),(Register!$F107-Register!$G107-SUM($S107:U107))))))</f>
        <v/>
      </c>
      <c r="W107" s="19">
        <f>IF(OR($A107="",J107=0),0,IF(AND($E107&lt;=J$5+12,$D107=$E107),(Register!$F107-Register!$G107-SUM($S107:V107)),IF($B107="RB",MIN(ROUND((Register!$F107-SUM($S107:V107))*Register!$J107*J107/12,2),(Register!$F107-Register!$G107-SUM($S107:V107))),MIN(ROUND((Register!$F107-Register!$G107)/(Register!$H107*12)*J107,2),(Register!$F107-Register!$G107-SUM($S107:V107))))))</f>
        <v/>
      </c>
      <c r="X107" s="19">
        <f>IF(OR($A107="",K107=0),0,IF(AND($E107&lt;=K$5+12,$D107=$E107),(Register!$F107-Register!$G107-SUM($S107:W107)),IF($B107="RB",MIN(ROUND((Register!$F107-SUM($S107:W107))*Register!$J107*K107/12,2),(Register!$F107-Register!$G107-SUM($S107:W107))),MIN(ROUND((Register!$F107-Register!$G107)/(Register!$H107*12)*K107,2),(Register!$F107-Register!$G107-SUM($S107:W107))))))</f>
        <v/>
      </c>
      <c r="Y107" s="19">
        <f>IF(OR($A107="",L107=0),0,IF(AND($E107&lt;=L$5+12,$D107=$E107),(Register!$F107-Register!$G107-SUM($S107:X107)),IF($B107="RB",MIN(ROUND((Register!$F107-SUM($S107:X107))*Register!$J107*L107/12,2),(Register!$F107-Register!$G107-SUM($S107:X107))),MIN(ROUND((Register!$F107-Register!$G107)/(Register!$H107*12)*L107,2),(Register!$F107-Register!$G107-SUM($S107:X107))))))</f>
        <v/>
      </c>
      <c r="Z107" s="19">
        <f>IF(OR($A107="",M107=0),0,IF(AND($E107&lt;=M$5+12,$D107=$E107),(Register!$F107-Register!$G107-SUM($S107:Y107)),IF($B107="RB",MIN(ROUND((Register!$F107-SUM($S107:Y107))*Register!$J107*M107/12,2),(Register!$F107-Register!$G107-SUM($S107:Y107))),MIN(ROUND((Register!$F107-Register!$G107)/(Register!$H107*12)*M107,2),(Register!$F107-Register!$G107-SUM($S107:Y107))))))</f>
        <v/>
      </c>
      <c r="AA107" s="19">
        <f>IF(OR($A107="",N107=0),0,IF(AND($E107&lt;=N$5+12,$D107=$E107),(Register!$F107-Register!$G107-SUM($S107:Z107)),IF($B107="RB",MIN(ROUND((Register!$F107-SUM($S107:Z107))*Register!$J107*N107/12,2),(Register!$F107-Register!$G107-SUM($S107:Z107))),MIN(ROUND((Register!$F107-Register!$G107)/(Register!$H107*12)*N107,2),(Register!$F107-Register!$G107-SUM($S107:Z107))))))</f>
        <v/>
      </c>
      <c r="AB107" s="19">
        <f>IF(OR($A107="",O107=0),0,IF(AND($E107&lt;=O$5+12,$D107=$E107),(Register!$F107-Register!$G107-SUM($S107:AA107)),IF($B107="RB",MIN(ROUND((Register!$F107-SUM($S107:AA107))*Register!$J107*O107/12,2),(Register!$F107-Register!$G107-SUM($S107:AA107))),MIN(ROUND((Register!$F107-Register!$G107)/(Register!$H107*12)*O107,2),(Register!$F107-Register!$G107-SUM($S107:AA107))))))</f>
        <v/>
      </c>
      <c r="AC107" s="19">
        <f>IF(OR($A107="",P107=0),0,IF(AND($E107&lt;=P$5+12,$D107=$E107),(Register!$F107-Register!$G107-SUM($S107:AB107)),IF($B107="RB",MIN(ROUND((Register!$F107-SUM($S107:AB107))*Register!$J107*P107/12,2),(Register!$F107-Register!$G107-SUM($S107:AB107))),MIN(ROUND((Register!$F107-Register!$G107)/(Register!$H107*12)*P107,2),(Register!$F107-Register!$G107-SUM($S107:AB107))))))</f>
        <v/>
      </c>
      <c r="AD107" s="19">
        <f>IF(OR($A107="",Q107=0),0,IF(AND($E107&lt;=Q$5+12,$D107=$E107),(Register!$F107-Register!$G107-SUM($S107:AC107)),IF($B107="RB",MIN(ROUND((Register!$F107-SUM($S107:AC107))*Register!$J107*Q107/12,2),(Register!$F107-Register!$G107-SUM($S107:AC107))),MIN(ROUND((Register!$F107-Register!$G107)/(Register!$H107*12)*Q107,2),(Register!$F107-Register!$G107-SUM($S107:AC107))))))</f>
        <v/>
      </c>
      <c r="AE107" s="19">
        <f>SUM(S107:AD107)</f>
        <v/>
      </c>
    </row>
    <row r="109">
      <c r="A109" s="10" t="inlineStr">
        <is>
          <t>Total charge per year</t>
        </is>
      </c>
      <c r="S109" s="15">
        <f>SUM(S8:S107)</f>
        <v/>
      </c>
      <c r="T109" s="15">
        <f>SUM(T8:T107)</f>
        <v/>
      </c>
      <c r="U109" s="15">
        <f>SUM(U8:U107)</f>
        <v/>
      </c>
      <c r="V109" s="15">
        <f>SUM(V8:V107)</f>
        <v/>
      </c>
      <c r="W109" s="15">
        <f>SUM(W8:W107)</f>
        <v/>
      </c>
      <c r="X109" s="15">
        <f>SUM(X8:X107)</f>
        <v/>
      </c>
      <c r="Y109" s="15">
        <f>SUM(Y8:Y107)</f>
        <v/>
      </c>
      <c r="Z109" s="15">
        <f>SUM(Z8:Z107)</f>
        <v/>
      </c>
      <c r="AA109" s="15">
        <f>SUM(AA8:AA107)</f>
        <v/>
      </c>
      <c r="AB109" s="15">
        <f>SUM(AB8:AB107)</f>
        <v/>
      </c>
      <c r="AC109" s="15">
        <f>SUM(AC8:AC107)</f>
        <v/>
      </c>
      <c r="AD109" s="15">
        <f>SUM(AD8:AD107)</f>
        <v/>
      </c>
      <c r="AE109" s="15">
        <f>SUM(AE8:AE107)</f>
        <v/>
      </c>
    </row>
    <row r="111">
      <c r="A111" s="8" t="inlineStr">
        <is>
          <t>Template by Skyline Nexus ERP · nexus.alskyline.com</t>
        </is>
      </c>
    </row>
  </sheetData>
  <pageMargins left="0.75" right="0.75" top="1" bottom="1" header="0.5" footer="0.5"/>
  <pageSetup orientation="landscape" fitToHeight="0" fitToWidth="1"/>
  <headerFooter>
    <oddHeader/>
    <oddFooter>&amp;C&amp;8 Template by Skyline Nexus ERP · nexus.alskyline.com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>
      <c r="A1" s="1" t="inlineStr">
        <is>
          <t>Cost, depreciation and NBV roll-forward</t>
        </is>
      </c>
    </row>
    <row r="3">
      <c r="A3" s="2" t="inlineStr">
        <is>
          <t>Reporting year from Settings. Totals must tie to the register and to the general ledger.</t>
        </is>
      </c>
    </row>
    <row r="4">
      <c r="A4" s="24" t="inlineStr">
        <is>
          <t>Reporting year:</t>
        </is>
      </c>
      <c r="B4" s="13">
        <f>Settings!$C$7</f>
        <v/>
      </c>
      <c r="C4" s="13">
        <f>Settings!$C$8</f>
        <v/>
      </c>
    </row>
    <row r="6" ht="45" customHeight="1">
      <c r="A6" s="14" t="inlineStr">
        <is>
          <t>Category</t>
        </is>
      </c>
      <c r="B6" s="14" t="inlineStr">
        <is>
          <t>Opening cost</t>
        </is>
      </c>
      <c r="C6" s="14" t="inlineStr">
        <is>
          <t>Additions</t>
        </is>
      </c>
      <c r="D6" s="14" t="inlineStr">
        <is>
          <t>Disposals</t>
        </is>
      </c>
      <c r="E6" s="14" t="inlineStr">
        <is>
          <t>Closing cost</t>
        </is>
      </c>
      <c r="F6" s="14" t="inlineStr">
        <is>
          <t>Opening accumulated depreciation</t>
        </is>
      </c>
      <c r="G6" s="14" t="inlineStr">
        <is>
          <t>Charge for the year</t>
        </is>
      </c>
      <c r="H6" s="14" t="inlineStr">
        <is>
          <t>Accumulated depreciation on disposals</t>
        </is>
      </c>
      <c r="I6" s="14" t="inlineStr">
        <is>
          <t>Closing accumulated depreciation</t>
        </is>
      </c>
      <c r="J6" s="14" t="inlineStr">
        <is>
          <t>Opening NBV</t>
        </is>
      </c>
      <c r="K6" s="14" t="inlineStr">
        <is>
          <t>Closing NBV</t>
        </is>
      </c>
      <c r="L6" s="14" t="inlineStr">
        <is>
          <t>Gain / (loss) on disposal</t>
        </is>
      </c>
    </row>
    <row r="7">
      <c r="A7" s="6">
        <f>IF(Settings!$A14="","",Settings!$A14)</f>
        <v/>
      </c>
      <c r="B7" s="19">
        <f>IF($A7="","",SUMIFS(Register!$M$8:$M$107,Register!$C$8:$C$107,$A7))</f>
        <v/>
      </c>
      <c r="C7" s="19">
        <f>IF($A7="","",SUMIFS(Register!$N$8:$N$107,Register!$C$8:$C$107,$A7))</f>
        <v/>
      </c>
      <c r="D7" s="19">
        <f>IF($A7="","",SUMIFS(Register!$O$8:$O$107,Register!$C$8:$C$107,$A7))</f>
        <v/>
      </c>
      <c r="E7" s="19">
        <f>IF($A7="","",B7+C7-D7)</f>
        <v/>
      </c>
      <c r="F7" s="19">
        <f>IF($A7="","",SUMIFS(Register!$Q$8:$Q$107,Register!$C$8:$C$107,$A7))</f>
        <v/>
      </c>
      <c r="G7" s="19">
        <f>IF($A7="","",SUMIFS(Register!$R$8:$R$107,Register!$C$8:$C$107,$A7))</f>
        <v/>
      </c>
      <c r="H7" s="19">
        <f>IF($A7="","",SUMIFS(Register!$S$8:$S$107,Register!$C$8:$C$107,$A7))</f>
        <v/>
      </c>
      <c r="I7" s="19">
        <f>IF($A7="","",F7+G7-H7)</f>
        <v/>
      </c>
      <c r="J7" s="19">
        <f>IF($A7="","",B7-F7)</f>
        <v/>
      </c>
      <c r="K7" s="19">
        <f>IF($A7="","",E7-I7)</f>
        <v/>
      </c>
      <c r="L7" s="19">
        <f>IF($A7="","",SUMIFS(Register!$W$8:$W$107,Register!$C$8:$C$107,$A7))</f>
        <v/>
      </c>
    </row>
    <row r="8">
      <c r="A8" s="6">
        <f>IF(Settings!$A15="","",Settings!$A15)</f>
        <v/>
      </c>
      <c r="B8" s="19">
        <f>IF($A8="","",SUMIFS(Register!$M$8:$M$107,Register!$C$8:$C$107,$A8))</f>
        <v/>
      </c>
      <c r="C8" s="19">
        <f>IF($A8="","",SUMIFS(Register!$N$8:$N$107,Register!$C$8:$C$107,$A8))</f>
        <v/>
      </c>
      <c r="D8" s="19">
        <f>IF($A8="","",SUMIFS(Register!$O$8:$O$107,Register!$C$8:$C$107,$A8))</f>
        <v/>
      </c>
      <c r="E8" s="19">
        <f>IF($A8="","",B8+C8-D8)</f>
        <v/>
      </c>
      <c r="F8" s="19">
        <f>IF($A8="","",SUMIFS(Register!$Q$8:$Q$107,Register!$C$8:$C$107,$A8))</f>
        <v/>
      </c>
      <c r="G8" s="19">
        <f>IF($A8="","",SUMIFS(Register!$R$8:$R$107,Register!$C$8:$C$107,$A8))</f>
        <v/>
      </c>
      <c r="H8" s="19">
        <f>IF($A8="","",SUMIFS(Register!$S$8:$S$107,Register!$C$8:$C$107,$A8))</f>
        <v/>
      </c>
      <c r="I8" s="19">
        <f>IF($A8="","",F8+G8-H8)</f>
        <v/>
      </c>
      <c r="J8" s="19">
        <f>IF($A8="","",B8-F8)</f>
        <v/>
      </c>
      <c r="K8" s="19">
        <f>IF($A8="","",E8-I8)</f>
        <v/>
      </c>
      <c r="L8" s="19">
        <f>IF($A8="","",SUMIFS(Register!$W$8:$W$107,Register!$C$8:$C$107,$A8))</f>
        <v/>
      </c>
    </row>
    <row r="9">
      <c r="A9" s="6">
        <f>IF(Settings!$A16="","",Settings!$A16)</f>
        <v/>
      </c>
      <c r="B9" s="19">
        <f>IF($A9="","",SUMIFS(Register!$M$8:$M$107,Register!$C$8:$C$107,$A9))</f>
        <v/>
      </c>
      <c r="C9" s="19">
        <f>IF($A9="","",SUMIFS(Register!$N$8:$N$107,Register!$C$8:$C$107,$A9))</f>
        <v/>
      </c>
      <c r="D9" s="19">
        <f>IF($A9="","",SUMIFS(Register!$O$8:$O$107,Register!$C$8:$C$107,$A9))</f>
        <v/>
      </c>
      <c r="E9" s="19">
        <f>IF($A9="","",B9+C9-D9)</f>
        <v/>
      </c>
      <c r="F9" s="19">
        <f>IF($A9="","",SUMIFS(Register!$Q$8:$Q$107,Register!$C$8:$C$107,$A9))</f>
        <v/>
      </c>
      <c r="G9" s="19">
        <f>IF($A9="","",SUMIFS(Register!$R$8:$R$107,Register!$C$8:$C$107,$A9))</f>
        <v/>
      </c>
      <c r="H9" s="19">
        <f>IF($A9="","",SUMIFS(Register!$S$8:$S$107,Register!$C$8:$C$107,$A9))</f>
        <v/>
      </c>
      <c r="I9" s="19">
        <f>IF($A9="","",F9+G9-H9)</f>
        <v/>
      </c>
      <c r="J9" s="19">
        <f>IF($A9="","",B9-F9)</f>
        <v/>
      </c>
      <c r="K9" s="19">
        <f>IF($A9="","",E9-I9)</f>
        <v/>
      </c>
      <c r="L9" s="19">
        <f>IF($A9="","",SUMIFS(Register!$W$8:$W$107,Register!$C$8:$C$107,$A9))</f>
        <v/>
      </c>
    </row>
    <row r="10">
      <c r="A10" s="6">
        <f>IF(Settings!$A17="","",Settings!$A17)</f>
        <v/>
      </c>
      <c r="B10" s="19">
        <f>IF($A10="","",SUMIFS(Register!$M$8:$M$107,Register!$C$8:$C$107,$A10))</f>
        <v/>
      </c>
      <c r="C10" s="19">
        <f>IF($A10="","",SUMIFS(Register!$N$8:$N$107,Register!$C$8:$C$107,$A10))</f>
        <v/>
      </c>
      <c r="D10" s="19">
        <f>IF($A10="","",SUMIFS(Register!$O$8:$O$107,Register!$C$8:$C$107,$A10))</f>
        <v/>
      </c>
      <c r="E10" s="19">
        <f>IF($A10="","",B10+C10-D10)</f>
        <v/>
      </c>
      <c r="F10" s="19">
        <f>IF($A10="","",SUMIFS(Register!$Q$8:$Q$107,Register!$C$8:$C$107,$A10))</f>
        <v/>
      </c>
      <c r="G10" s="19">
        <f>IF($A10="","",SUMIFS(Register!$R$8:$R$107,Register!$C$8:$C$107,$A10))</f>
        <v/>
      </c>
      <c r="H10" s="19">
        <f>IF($A10="","",SUMIFS(Register!$S$8:$S$107,Register!$C$8:$C$107,$A10))</f>
        <v/>
      </c>
      <c r="I10" s="19">
        <f>IF($A10="","",F10+G10-H10)</f>
        <v/>
      </c>
      <c r="J10" s="19">
        <f>IF($A10="","",B10-F10)</f>
        <v/>
      </c>
      <c r="K10" s="19">
        <f>IF($A10="","",E10-I10)</f>
        <v/>
      </c>
      <c r="L10" s="19">
        <f>IF($A10="","",SUMIFS(Register!$W$8:$W$107,Register!$C$8:$C$107,$A10))</f>
        <v/>
      </c>
    </row>
    <row r="11">
      <c r="A11" s="6">
        <f>IF(Settings!$A18="","",Settings!$A18)</f>
        <v/>
      </c>
      <c r="B11" s="19">
        <f>IF($A11="","",SUMIFS(Register!$M$8:$M$107,Register!$C$8:$C$107,$A11))</f>
        <v/>
      </c>
      <c r="C11" s="19">
        <f>IF($A11="","",SUMIFS(Register!$N$8:$N$107,Register!$C$8:$C$107,$A11))</f>
        <v/>
      </c>
      <c r="D11" s="19">
        <f>IF($A11="","",SUMIFS(Register!$O$8:$O$107,Register!$C$8:$C$107,$A11))</f>
        <v/>
      </c>
      <c r="E11" s="19">
        <f>IF($A11="","",B11+C11-D11)</f>
        <v/>
      </c>
      <c r="F11" s="19">
        <f>IF($A11="","",SUMIFS(Register!$Q$8:$Q$107,Register!$C$8:$C$107,$A11))</f>
        <v/>
      </c>
      <c r="G11" s="19">
        <f>IF($A11="","",SUMIFS(Register!$R$8:$R$107,Register!$C$8:$C$107,$A11))</f>
        <v/>
      </c>
      <c r="H11" s="19">
        <f>IF($A11="","",SUMIFS(Register!$S$8:$S$107,Register!$C$8:$C$107,$A11))</f>
        <v/>
      </c>
      <c r="I11" s="19">
        <f>IF($A11="","",F11+G11-H11)</f>
        <v/>
      </c>
      <c r="J11" s="19">
        <f>IF($A11="","",B11-F11)</f>
        <v/>
      </c>
      <c r="K11" s="19">
        <f>IF($A11="","",E11-I11)</f>
        <v/>
      </c>
      <c r="L11" s="19">
        <f>IF($A11="","",SUMIFS(Register!$W$8:$W$107,Register!$C$8:$C$107,$A11))</f>
        <v/>
      </c>
    </row>
    <row r="12">
      <c r="A12" s="6">
        <f>IF(Settings!$A19="","",Settings!$A19)</f>
        <v/>
      </c>
      <c r="B12" s="19">
        <f>IF($A12="","",SUMIFS(Register!$M$8:$M$107,Register!$C$8:$C$107,$A12))</f>
        <v/>
      </c>
      <c r="C12" s="19">
        <f>IF($A12="","",SUMIFS(Register!$N$8:$N$107,Register!$C$8:$C$107,$A12))</f>
        <v/>
      </c>
      <c r="D12" s="19">
        <f>IF($A12="","",SUMIFS(Register!$O$8:$O$107,Register!$C$8:$C$107,$A12))</f>
        <v/>
      </c>
      <c r="E12" s="19">
        <f>IF($A12="","",B12+C12-D12)</f>
        <v/>
      </c>
      <c r="F12" s="19">
        <f>IF($A12="","",SUMIFS(Register!$Q$8:$Q$107,Register!$C$8:$C$107,$A12))</f>
        <v/>
      </c>
      <c r="G12" s="19">
        <f>IF($A12="","",SUMIFS(Register!$R$8:$R$107,Register!$C$8:$C$107,$A12))</f>
        <v/>
      </c>
      <c r="H12" s="19">
        <f>IF($A12="","",SUMIFS(Register!$S$8:$S$107,Register!$C$8:$C$107,$A12))</f>
        <v/>
      </c>
      <c r="I12" s="19">
        <f>IF($A12="","",F12+G12-H12)</f>
        <v/>
      </c>
      <c r="J12" s="19">
        <f>IF($A12="","",B12-F12)</f>
        <v/>
      </c>
      <c r="K12" s="19">
        <f>IF($A12="","",E12-I12)</f>
        <v/>
      </c>
      <c r="L12" s="19">
        <f>IF($A12="","",SUMIFS(Register!$W$8:$W$107,Register!$C$8:$C$107,$A12))</f>
        <v/>
      </c>
    </row>
    <row r="13">
      <c r="A13" s="6">
        <f>IF(Settings!$A20="","",Settings!$A20)</f>
        <v/>
      </c>
      <c r="B13" s="19">
        <f>IF($A13="","",SUMIFS(Register!$M$8:$M$107,Register!$C$8:$C$107,$A13))</f>
        <v/>
      </c>
      <c r="C13" s="19">
        <f>IF($A13="","",SUMIFS(Register!$N$8:$N$107,Register!$C$8:$C$107,$A13))</f>
        <v/>
      </c>
      <c r="D13" s="19">
        <f>IF($A13="","",SUMIFS(Register!$O$8:$O$107,Register!$C$8:$C$107,$A13))</f>
        <v/>
      </c>
      <c r="E13" s="19">
        <f>IF($A13="","",B13+C13-D13)</f>
        <v/>
      </c>
      <c r="F13" s="19">
        <f>IF($A13="","",SUMIFS(Register!$Q$8:$Q$107,Register!$C$8:$C$107,$A13))</f>
        <v/>
      </c>
      <c r="G13" s="19">
        <f>IF($A13="","",SUMIFS(Register!$R$8:$R$107,Register!$C$8:$C$107,$A13))</f>
        <v/>
      </c>
      <c r="H13" s="19">
        <f>IF($A13="","",SUMIFS(Register!$S$8:$S$107,Register!$C$8:$C$107,$A13))</f>
        <v/>
      </c>
      <c r="I13" s="19">
        <f>IF($A13="","",F13+G13-H13)</f>
        <v/>
      </c>
      <c r="J13" s="19">
        <f>IF($A13="","",B13-F13)</f>
        <v/>
      </c>
      <c r="K13" s="19">
        <f>IF($A13="","",E13-I13)</f>
        <v/>
      </c>
      <c r="L13" s="19">
        <f>IF($A13="","",SUMIFS(Register!$W$8:$W$107,Register!$C$8:$C$107,$A13))</f>
        <v/>
      </c>
    </row>
    <row r="14">
      <c r="A14" s="6">
        <f>IF(Settings!$A21="","",Settings!$A21)</f>
        <v/>
      </c>
      <c r="B14" s="19">
        <f>IF($A14="","",SUMIFS(Register!$M$8:$M$107,Register!$C$8:$C$107,$A14))</f>
        <v/>
      </c>
      <c r="C14" s="19">
        <f>IF($A14="","",SUMIFS(Register!$N$8:$N$107,Register!$C$8:$C$107,$A14))</f>
        <v/>
      </c>
      <c r="D14" s="19">
        <f>IF($A14="","",SUMIFS(Register!$O$8:$O$107,Register!$C$8:$C$107,$A14))</f>
        <v/>
      </c>
      <c r="E14" s="19">
        <f>IF($A14="","",B14+C14-D14)</f>
        <v/>
      </c>
      <c r="F14" s="19">
        <f>IF($A14="","",SUMIFS(Register!$Q$8:$Q$107,Register!$C$8:$C$107,$A14))</f>
        <v/>
      </c>
      <c r="G14" s="19">
        <f>IF($A14="","",SUMIFS(Register!$R$8:$R$107,Register!$C$8:$C$107,$A14))</f>
        <v/>
      </c>
      <c r="H14" s="19">
        <f>IF($A14="","",SUMIFS(Register!$S$8:$S$107,Register!$C$8:$C$107,$A14))</f>
        <v/>
      </c>
      <c r="I14" s="19">
        <f>IF($A14="","",F14+G14-H14)</f>
        <v/>
      </c>
      <c r="J14" s="19">
        <f>IF($A14="","",B14-F14)</f>
        <v/>
      </c>
      <c r="K14" s="19">
        <f>IF($A14="","",E14-I14)</f>
        <v/>
      </c>
      <c r="L14" s="19">
        <f>IF($A14="","",SUMIFS(Register!$W$8:$W$107,Register!$C$8:$C$107,$A14))</f>
        <v/>
      </c>
    </row>
    <row r="15">
      <c r="A15" s="6">
        <f>IF(Settings!$A22="","",Settings!$A22)</f>
        <v/>
      </c>
      <c r="B15" s="19">
        <f>IF($A15="","",SUMIFS(Register!$M$8:$M$107,Register!$C$8:$C$107,$A15))</f>
        <v/>
      </c>
      <c r="C15" s="19">
        <f>IF($A15="","",SUMIFS(Register!$N$8:$N$107,Register!$C$8:$C$107,$A15))</f>
        <v/>
      </c>
      <c r="D15" s="19">
        <f>IF($A15="","",SUMIFS(Register!$O$8:$O$107,Register!$C$8:$C$107,$A15))</f>
        <v/>
      </c>
      <c r="E15" s="19">
        <f>IF($A15="","",B15+C15-D15)</f>
        <v/>
      </c>
      <c r="F15" s="19">
        <f>IF($A15="","",SUMIFS(Register!$Q$8:$Q$107,Register!$C$8:$C$107,$A15))</f>
        <v/>
      </c>
      <c r="G15" s="19">
        <f>IF($A15="","",SUMIFS(Register!$R$8:$R$107,Register!$C$8:$C$107,$A15))</f>
        <v/>
      </c>
      <c r="H15" s="19">
        <f>IF($A15="","",SUMIFS(Register!$S$8:$S$107,Register!$C$8:$C$107,$A15))</f>
        <v/>
      </c>
      <c r="I15" s="19">
        <f>IF($A15="","",F15+G15-H15)</f>
        <v/>
      </c>
      <c r="J15" s="19">
        <f>IF($A15="","",B15-F15)</f>
        <v/>
      </c>
      <c r="K15" s="19">
        <f>IF($A15="","",E15-I15)</f>
        <v/>
      </c>
      <c r="L15" s="19">
        <f>IF($A15="","",SUMIFS(Register!$W$8:$W$107,Register!$C$8:$C$107,$A15))</f>
        <v/>
      </c>
    </row>
    <row r="16">
      <c r="A16" s="6">
        <f>IF(Settings!$A23="","",Settings!$A23)</f>
        <v/>
      </c>
      <c r="B16" s="19">
        <f>IF($A16="","",SUMIFS(Register!$M$8:$M$107,Register!$C$8:$C$107,$A16))</f>
        <v/>
      </c>
      <c r="C16" s="19">
        <f>IF($A16="","",SUMIFS(Register!$N$8:$N$107,Register!$C$8:$C$107,$A16))</f>
        <v/>
      </c>
      <c r="D16" s="19">
        <f>IF($A16="","",SUMIFS(Register!$O$8:$O$107,Register!$C$8:$C$107,$A16))</f>
        <v/>
      </c>
      <c r="E16" s="19">
        <f>IF($A16="","",B16+C16-D16)</f>
        <v/>
      </c>
      <c r="F16" s="19">
        <f>IF($A16="","",SUMIFS(Register!$Q$8:$Q$107,Register!$C$8:$C$107,$A16))</f>
        <v/>
      </c>
      <c r="G16" s="19">
        <f>IF($A16="","",SUMIFS(Register!$R$8:$R$107,Register!$C$8:$C$107,$A16))</f>
        <v/>
      </c>
      <c r="H16" s="19">
        <f>IF($A16="","",SUMIFS(Register!$S$8:$S$107,Register!$C$8:$C$107,$A16))</f>
        <v/>
      </c>
      <c r="I16" s="19">
        <f>IF($A16="","",F16+G16-H16)</f>
        <v/>
      </c>
      <c r="J16" s="19">
        <f>IF($A16="","",B16-F16)</f>
        <v/>
      </c>
      <c r="K16" s="19">
        <f>IF($A16="","",E16-I16)</f>
        <v/>
      </c>
      <c r="L16" s="19">
        <f>IF($A16="","",SUMIFS(Register!$W$8:$W$107,Register!$C$8:$C$107,$A16))</f>
        <v/>
      </c>
    </row>
    <row r="17">
      <c r="A17" s="10" t="inlineStr">
        <is>
          <t>Total</t>
        </is>
      </c>
      <c r="B17" s="15">
        <f>SUM(B7:B16)</f>
        <v/>
      </c>
      <c r="C17" s="15">
        <f>SUM(C7:C16)</f>
        <v/>
      </c>
      <c r="D17" s="15">
        <f>SUM(D7:D16)</f>
        <v/>
      </c>
      <c r="E17" s="15">
        <f>SUM(E7:E16)</f>
        <v/>
      </c>
      <c r="F17" s="15">
        <f>SUM(F7:F16)</f>
        <v/>
      </c>
      <c r="G17" s="15">
        <f>SUM(G7:G16)</f>
        <v/>
      </c>
      <c r="H17" s="15">
        <f>SUM(H7:H16)</f>
        <v/>
      </c>
      <c r="I17" s="15">
        <f>SUM(I7:I16)</f>
        <v/>
      </c>
      <c r="J17" s="15">
        <f>SUM(J7:J16)</f>
        <v/>
      </c>
      <c r="K17" s="15">
        <f>SUM(K7:K16)</f>
        <v/>
      </c>
      <c r="L17" s="15">
        <f>SUM(L7:L16)</f>
        <v/>
      </c>
    </row>
    <row r="18">
      <c r="A18" s="10" t="inlineStr">
        <is>
          <t>Per register totals</t>
        </is>
      </c>
      <c r="B18" s="19">
        <f>Register!M5</f>
        <v/>
      </c>
      <c r="C18" s="19">
        <f>Register!N5</f>
        <v/>
      </c>
      <c r="D18" s="19">
        <f>Register!O5</f>
        <v/>
      </c>
      <c r="E18" s="19">
        <f>Register!P5</f>
        <v/>
      </c>
      <c r="F18" s="19">
        <f>Register!Q5</f>
        <v/>
      </c>
      <c r="G18" s="19">
        <f>Register!R5</f>
        <v/>
      </c>
      <c r="H18" s="19">
        <f>Register!S5</f>
        <v/>
      </c>
      <c r="I18" s="19">
        <f>Register!T5</f>
        <v/>
      </c>
      <c r="J18" s="19">
        <f>Register!U5</f>
        <v/>
      </c>
      <c r="K18" s="19">
        <f>Register!V5</f>
        <v/>
      </c>
      <c r="L18" s="19">
        <f>Register!W5</f>
        <v/>
      </c>
    </row>
    <row r="19">
      <c r="A19" s="10" t="inlineStr">
        <is>
          <t>Difference (uncategorised assets)</t>
        </is>
      </c>
      <c r="B19" s="19">
        <f>ROUND(B17-B18,2)</f>
        <v/>
      </c>
      <c r="C19" s="19">
        <f>ROUND(C17-C18,2)</f>
        <v/>
      </c>
      <c r="D19" s="19">
        <f>ROUND(D17-D18,2)</f>
        <v/>
      </c>
      <c r="E19" s="19">
        <f>ROUND(E17-E18,2)</f>
        <v/>
      </c>
      <c r="F19" s="19">
        <f>ROUND(F17-F18,2)</f>
        <v/>
      </c>
      <c r="G19" s="19">
        <f>ROUND(G17-G18,2)</f>
        <v/>
      </c>
      <c r="H19" s="19">
        <f>ROUND(H17-H18,2)</f>
        <v/>
      </c>
      <c r="I19" s="19">
        <f>ROUND(I17-I18,2)</f>
        <v/>
      </c>
      <c r="J19" s="19">
        <f>ROUND(J17-J18,2)</f>
        <v/>
      </c>
      <c r="K19" s="19">
        <f>ROUND(K17-K18,2)</f>
        <v/>
      </c>
      <c r="L19" s="19">
        <f>ROUND(L17-L18,2)</f>
        <v/>
      </c>
    </row>
    <row r="21">
      <c r="A21" s="3" t="inlineStr">
        <is>
          <t>Tie-out checks</t>
        </is>
      </c>
    </row>
    <row r="22">
      <c r="A22" s="10" t="inlineStr">
        <is>
          <t>Cost per general ledger (closing)</t>
        </is>
      </c>
      <c r="B22" s="16" t="n">
        <v>162000</v>
      </c>
    </row>
    <row r="23">
      <c r="A23" s="10" t="inlineStr">
        <is>
          <t>Accumulated depreciation per general ledger (closing, as a positive number)</t>
        </is>
      </c>
      <c r="B23" s="16" t="n">
        <v>84881.10000000001</v>
      </c>
    </row>
    <row r="25">
      <c r="A25" s="10" t="inlineStr">
        <is>
          <t>Every asset belongs to a listed category</t>
        </is>
      </c>
      <c r="B25" s="6">
        <f>IF(SUMPRODUCT(ABS(B19:L19))&lt;0.005,"OK","CHECK")</f>
        <v/>
      </c>
    </row>
    <row r="26">
      <c r="A26" s="10" t="inlineStr">
        <is>
          <t>Charge for the year agrees to the depreciation schedule</t>
        </is>
      </c>
      <c r="B26" s="6">
        <f>IF(ABS(G17-SUMIFS('Depreciation schedule'!$S$109:$AD$109,'Depreciation schedule'!$S$4:$AD$4,Settings!$C$7))&lt;0.005,"OK","CHECK")</f>
        <v/>
      </c>
    </row>
    <row r="27">
      <c r="A27" s="10" t="inlineStr">
        <is>
          <t>NBV roll-forward: opening NBV + additions - charge - NBV of disposals = closing NBV</t>
        </is>
      </c>
      <c r="B27" s="6">
        <f>IF(ABS(J17+C17-G17-(D17-H17)-K17)&lt;0.005,"OK","CHECK")</f>
        <v/>
      </c>
    </row>
    <row r="28">
      <c r="A28" s="10" t="inlineStr">
        <is>
          <t>Closing cost agrees to the general ledger</t>
        </is>
      </c>
      <c r="B28" s="6">
        <f>IF(ABS(E17-B22)&lt;0.005,"OK","CHECK")</f>
        <v/>
      </c>
    </row>
    <row r="29">
      <c r="A29" s="10" t="inlineStr">
        <is>
          <t>Closing accumulated depreciation agrees to the general ledger</t>
        </is>
      </c>
      <c r="B29" s="6">
        <f>IF(ABS(I17-B23)&lt;0.005,"OK","CHECK")</f>
        <v/>
      </c>
    </row>
    <row r="30">
      <c r="A30" s="10" t="inlineStr">
        <is>
          <t>Settings checks</t>
        </is>
      </c>
      <c r="B30" s="6">
        <f>IF(AND(Settings!C9="OK",Settings!C10="OK"),"OK","CHECK")</f>
        <v/>
      </c>
    </row>
    <row r="31">
      <c r="A31" s="10" t="inlineStr">
        <is>
          <t>Overall status</t>
        </is>
      </c>
      <c r="B31" s="25">
        <f>IF(COUNTIF(B25:B30,"OK")=6,"ALL TIED","NOT TIED - see checks")</f>
        <v/>
      </c>
    </row>
    <row r="33">
      <c r="A33" s="8" t="inlineStr">
        <is>
          <t>Template by Skyline Nexus ERP · nexus.alskyline.com</t>
        </is>
      </c>
    </row>
  </sheetData>
  <conditionalFormatting sqref="B19:L19">
    <cfRule type="cellIs" priority="1" operator="notEqual" dxfId="1">
      <formula>0</formula>
    </cfRule>
  </conditionalFormatting>
  <conditionalFormatting sqref="B25:B31">
    <cfRule type="cellIs" priority="2" operator="equal" dxfId="0">
      <formula>"OK"</formula>
    </cfRule>
    <cfRule type="cellIs" priority="3" operator="equal" dxfId="0">
      <formula>"ALL TIED"</formula>
    </cfRule>
    <cfRule type="cellIs" priority="4" operator="equal" dxfId="1">
      <formula>"CHECK"</formula>
    </cfRule>
    <cfRule type="cellIs" priority="5" operator="equal" dxfId="1">
      <formula>"NOT TIED - see checks"</formula>
    </cfRule>
  </conditionalFormatting>
  <pageMargins left="0.75" right="0.75" top="1" bottom="1" header="0.5" footer="0.5"/>
  <pageSetup orientation="landscape" fitToHeight="0" fitToWidth="1"/>
  <headerFooter>
    <oddHeader/>
    <oddFooter>&amp;C&amp;8 Template by Skyline Nexus ERP · nexus.alskyline.com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8" customWidth="1" min="8" max="8"/>
  </cols>
  <sheetData>
    <row r="1">
      <c r="A1" s="1" t="inlineStr">
        <is>
          <t>Straight line vs reducing balance</t>
        </is>
      </c>
    </row>
    <row r="2">
      <c r="A2" s="9" t="inlineStr">
        <is>
          <t>EXAMPLE - replace: the yellow cells hold example data for a fictional company. Overwrite them with your own figures. Grey cells are formulas - do not type over them.</t>
        </is>
      </c>
    </row>
    <row r="3">
      <c r="A3" s="2" t="inlineStr">
        <is>
          <t>One asset, full years from the start of year 1. Change the yellow cells to compare.</t>
        </is>
      </c>
    </row>
    <row r="5">
      <c r="A5" s="10" t="inlineStr">
        <is>
          <t>Cost</t>
        </is>
      </c>
      <c r="B5" s="26" t="n"/>
      <c r="C5" s="11" t="n"/>
      <c r="D5" s="16" t="n">
        <v>50000</v>
      </c>
    </row>
    <row r="6">
      <c r="A6" s="10" t="inlineStr">
        <is>
          <t>Residual value</t>
        </is>
      </c>
      <c r="B6" s="26" t="n"/>
      <c r="C6" s="11" t="n"/>
      <c r="D6" s="16" t="n">
        <v>5000</v>
      </c>
    </row>
    <row r="7">
      <c r="A7" s="10" t="inlineStr">
        <is>
          <t>Useful life (years, max 20)</t>
        </is>
      </c>
      <c r="B7" s="26" t="n"/>
      <c r="C7" s="11" t="n"/>
      <c r="D7" s="17" t="n">
        <v>5</v>
      </c>
    </row>
    <row r="8">
      <c r="A8" s="10" t="inlineStr">
        <is>
          <t>Reducing-balance rate (per year)</t>
        </is>
      </c>
      <c r="B8" s="26" t="n"/>
      <c r="C8" s="11" t="n"/>
      <c r="D8" s="18" t="n">
        <v>0.369</v>
      </c>
    </row>
    <row r="9">
      <c r="A9" s="10" t="inlineStr">
        <is>
          <t>Suggested RB rate: reaches residual exactly at end of life = 1 - (residual / cost) ^ (1 / life)</t>
        </is>
      </c>
      <c r="B9" s="26" t="n"/>
      <c r="C9" s="11" t="n"/>
      <c r="D9" s="27">
        <f>IF(OR(D5&lt;=0,D7&lt;=0),"",1-(MAX(D6,0.01)/D5)^(1/D7))</f>
        <v/>
      </c>
    </row>
    <row r="12">
      <c r="A12" s="14" t="inlineStr">
        <is>
          <t>Year</t>
        </is>
      </c>
      <c r="B12" s="14" t="inlineStr">
        <is>
          <t>SL opening NBV</t>
        </is>
      </c>
      <c r="C12" s="14" t="inlineStr">
        <is>
          <t>SL charge</t>
        </is>
      </c>
      <c r="D12" s="14" t="inlineStr">
        <is>
          <t>SL closing NBV</t>
        </is>
      </c>
      <c r="E12" s="14" t="inlineStr">
        <is>
          <t>RB opening NBV</t>
        </is>
      </c>
      <c r="F12" s="14" t="inlineStr">
        <is>
          <t>RB charge</t>
        </is>
      </c>
      <c r="G12" s="14" t="inlineStr">
        <is>
          <t>RB closing NBV</t>
        </is>
      </c>
      <c r="H12" s="14" t="inlineStr">
        <is>
          <t>Charge difference (RB - SL)</t>
        </is>
      </c>
    </row>
    <row r="13">
      <c r="A13" s="17" t="n">
        <v>1</v>
      </c>
      <c r="B13" s="19">
        <f>IF($A13&gt;$D$7,"",$D$5)</f>
        <v/>
      </c>
      <c r="C13" s="19">
        <f>IF($A13&gt;$D$7,"",IF($A13=$D$7,B13-$D$6,ROUND(($D$5-$D$6)/$D$7,2)))</f>
        <v/>
      </c>
      <c r="D13" s="19">
        <f>IF($A13&gt;$D$7,"",B13-C13)</f>
        <v/>
      </c>
      <c r="E13" s="19">
        <f>IF($A13&gt;$D$7,"",$D$5)</f>
        <v/>
      </c>
      <c r="F13" s="19">
        <f>IF($A13&gt;$D$7,"",IF($A13=$D$7,E13-$D$6,MAX(0,MIN(ROUND(E13*$D$8,2),E13-$D$6))))</f>
        <v/>
      </c>
      <c r="G13" s="19">
        <f>IF($A13&gt;$D$7,"",E13-F13)</f>
        <v/>
      </c>
      <c r="H13" s="19">
        <f>IF($A13&gt;$D$7,"",F13-C13)</f>
        <v/>
      </c>
    </row>
    <row r="14">
      <c r="A14" s="17" t="n">
        <v>2</v>
      </c>
      <c r="B14" s="19">
        <f>IF($A14&gt;$D$7,"",D13)</f>
        <v/>
      </c>
      <c r="C14" s="19">
        <f>IF($A14&gt;$D$7,"",IF($A14=$D$7,B14-$D$6,ROUND(($D$5-$D$6)/$D$7,2)))</f>
        <v/>
      </c>
      <c r="D14" s="19">
        <f>IF($A14&gt;$D$7,"",B14-C14)</f>
        <v/>
      </c>
      <c r="E14" s="19">
        <f>IF($A14&gt;$D$7,"",G13)</f>
        <v/>
      </c>
      <c r="F14" s="19">
        <f>IF($A14&gt;$D$7,"",IF($A14=$D$7,E14-$D$6,MAX(0,MIN(ROUND(E14*$D$8,2),E14-$D$6))))</f>
        <v/>
      </c>
      <c r="G14" s="19">
        <f>IF($A14&gt;$D$7,"",E14-F14)</f>
        <v/>
      </c>
      <c r="H14" s="19">
        <f>IF($A14&gt;$D$7,"",F14-C14)</f>
        <v/>
      </c>
    </row>
    <row r="15">
      <c r="A15" s="17" t="n">
        <v>3</v>
      </c>
      <c r="B15" s="19">
        <f>IF($A15&gt;$D$7,"",D14)</f>
        <v/>
      </c>
      <c r="C15" s="19">
        <f>IF($A15&gt;$D$7,"",IF($A15=$D$7,B15-$D$6,ROUND(($D$5-$D$6)/$D$7,2)))</f>
        <v/>
      </c>
      <c r="D15" s="19">
        <f>IF($A15&gt;$D$7,"",B15-C15)</f>
        <v/>
      </c>
      <c r="E15" s="19">
        <f>IF($A15&gt;$D$7,"",G14)</f>
        <v/>
      </c>
      <c r="F15" s="19">
        <f>IF($A15&gt;$D$7,"",IF($A15=$D$7,E15-$D$6,MAX(0,MIN(ROUND(E15*$D$8,2),E15-$D$6))))</f>
        <v/>
      </c>
      <c r="G15" s="19">
        <f>IF($A15&gt;$D$7,"",E15-F15)</f>
        <v/>
      </c>
      <c r="H15" s="19">
        <f>IF($A15&gt;$D$7,"",F15-C15)</f>
        <v/>
      </c>
    </row>
    <row r="16">
      <c r="A16" s="17" t="n">
        <v>4</v>
      </c>
      <c r="B16" s="19">
        <f>IF($A16&gt;$D$7,"",D15)</f>
        <v/>
      </c>
      <c r="C16" s="19">
        <f>IF($A16&gt;$D$7,"",IF($A16=$D$7,B16-$D$6,ROUND(($D$5-$D$6)/$D$7,2)))</f>
        <v/>
      </c>
      <c r="D16" s="19">
        <f>IF($A16&gt;$D$7,"",B16-C16)</f>
        <v/>
      </c>
      <c r="E16" s="19">
        <f>IF($A16&gt;$D$7,"",G15)</f>
        <v/>
      </c>
      <c r="F16" s="19">
        <f>IF($A16&gt;$D$7,"",IF($A16=$D$7,E16-$D$6,MAX(0,MIN(ROUND(E16*$D$8,2),E16-$D$6))))</f>
        <v/>
      </c>
      <c r="G16" s="19">
        <f>IF($A16&gt;$D$7,"",E16-F16)</f>
        <v/>
      </c>
      <c r="H16" s="19">
        <f>IF($A16&gt;$D$7,"",F16-C16)</f>
        <v/>
      </c>
    </row>
    <row r="17">
      <c r="A17" s="17" t="n">
        <v>5</v>
      </c>
      <c r="B17" s="19">
        <f>IF($A17&gt;$D$7,"",D16)</f>
        <v/>
      </c>
      <c r="C17" s="19">
        <f>IF($A17&gt;$D$7,"",IF($A17=$D$7,B17-$D$6,ROUND(($D$5-$D$6)/$D$7,2)))</f>
        <v/>
      </c>
      <c r="D17" s="19">
        <f>IF($A17&gt;$D$7,"",B17-C17)</f>
        <v/>
      </c>
      <c r="E17" s="19">
        <f>IF($A17&gt;$D$7,"",G16)</f>
        <v/>
      </c>
      <c r="F17" s="19">
        <f>IF($A17&gt;$D$7,"",IF($A17=$D$7,E17-$D$6,MAX(0,MIN(ROUND(E17*$D$8,2),E17-$D$6))))</f>
        <v/>
      </c>
      <c r="G17" s="19">
        <f>IF($A17&gt;$D$7,"",E17-F17)</f>
        <v/>
      </c>
      <c r="H17" s="19">
        <f>IF($A17&gt;$D$7,"",F17-C17)</f>
        <v/>
      </c>
    </row>
    <row r="18">
      <c r="A18" s="17" t="n">
        <v>6</v>
      </c>
      <c r="B18" s="19">
        <f>IF($A18&gt;$D$7,"",D17)</f>
        <v/>
      </c>
      <c r="C18" s="19">
        <f>IF($A18&gt;$D$7,"",IF($A18=$D$7,B18-$D$6,ROUND(($D$5-$D$6)/$D$7,2)))</f>
        <v/>
      </c>
      <c r="D18" s="19">
        <f>IF($A18&gt;$D$7,"",B18-C18)</f>
        <v/>
      </c>
      <c r="E18" s="19">
        <f>IF($A18&gt;$D$7,"",G17)</f>
        <v/>
      </c>
      <c r="F18" s="19">
        <f>IF($A18&gt;$D$7,"",IF($A18=$D$7,E18-$D$6,MAX(0,MIN(ROUND(E18*$D$8,2),E18-$D$6))))</f>
        <v/>
      </c>
      <c r="G18" s="19">
        <f>IF($A18&gt;$D$7,"",E18-F18)</f>
        <v/>
      </c>
      <c r="H18" s="19">
        <f>IF($A18&gt;$D$7,"",F18-C18)</f>
        <v/>
      </c>
    </row>
    <row r="19">
      <c r="A19" s="17" t="n">
        <v>7</v>
      </c>
      <c r="B19" s="19">
        <f>IF($A19&gt;$D$7,"",D18)</f>
        <v/>
      </c>
      <c r="C19" s="19">
        <f>IF($A19&gt;$D$7,"",IF($A19=$D$7,B19-$D$6,ROUND(($D$5-$D$6)/$D$7,2)))</f>
        <v/>
      </c>
      <c r="D19" s="19">
        <f>IF($A19&gt;$D$7,"",B19-C19)</f>
        <v/>
      </c>
      <c r="E19" s="19">
        <f>IF($A19&gt;$D$7,"",G18)</f>
        <v/>
      </c>
      <c r="F19" s="19">
        <f>IF($A19&gt;$D$7,"",IF($A19=$D$7,E19-$D$6,MAX(0,MIN(ROUND(E19*$D$8,2),E19-$D$6))))</f>
        <v/>
      </c>
      <c r="G19" s="19">
        <f>IF($A19&gt;$D$7,"",E19-F19)</f>
        <v/>
      </c>
      <c r="H19" s="19">
        <f>IF($A19&gt;$D$7,"",F19-C19)</f>
        <v/>
      </c>
    </row>
    <row r="20">
      <c r="A20" s="17" t="n">
        <v>8</v>
      </c>
      <c r="B20" s="19">
        <f>IF($A20&gt;$D$7,"",D19)</f>
        <v/>
      </c>
      <c r="C20" s="19">
        <f>IF($A20&gt;$D$7,"",IF($A20=$D$7,B20-$D$6,ROUND(($D$5-$D$6)/$D$7,2)))</f>
        <v/>
      </c>
      <c r="D20" s="19">
        <f>IF($A20&gt;$D$7,"",B20-C20)</f>
        <v/>
      </c>
      <c r="E20" s="19">
        <f>IF($A20&gt;$D$7,"",G19)</f>
        <v/>
      </c>
      <c r="F20" s="19">
        <f>IF($A20&gt;$D$7,"",IF($A20=$D$7,E20-$D$6,MAX(0,MIN(ROUND(E20*$D$8,2),E20-$D$6))))</f>
        <v/>
      </c>
      <c r="G20" s="19">
        <f>IF($A20&gt;$D$7,"",E20-F20)</f>
        <v/>
      </c>
      <c r="H20" s="19">
        <f>IF($A20&gt;$D$7,"",F20-C20)</f>
        <v/>
      </c>
    </row>
    <row r="21">
      <c r="A21" s="17" t="n">
        <v>9</v>
      </c>
      <c r="B21" s="19">
        <f>IF($A21&gt;$D$7,"",D20)</f>
        <v/>
      </c>
      <c r="C21" s="19">
        <f>IF($A21&gt;$D$7,"",IF($A21=$D$7,B21-$D$6,ROUND(($D$5-$D$6)/$D$7,2)))</f>
        <v/>
      </c>
      <c r="D21" s="19">
        <f>IF($A21&gt;$D$7,"",B21-C21)</f>
        <v/>
      </c>
      <c r="E21" s="19">
        <f>IF($A21&gt;$D$7,"",G20)</f>
        <v/>
      </c>
      <c r="F21" s="19">
        <f>IF($A21&gt;$D$7,"",IF($A21=$D$7,E21-$D$6,MAX(0,MIN(ROUND(E21*$D$8,2),E21-$D$6))))</f>
        <v/>
      </c>
      <c r="G21" s="19">
        <f>IF($A21&gt;$D$7,"",E21-F21)</f>
        <v/>
      </c>
      <c r="H21" s="19">
        <f>IF($A21&gt;$D$7,"",F21-C21)</f>
        <v/>
      </c>
    </row>
    <row r="22">
      <c r="A22" s="17" t="n">
        <v>10</v>
      </c>
      <c r="B22" s="19">
        <f>IF($A22&gt;$D$7,"",D21)</f>
        <v/>
      </c>
      <c r="C22" s="19">
        <f>IF($A22&gt;$D$7,"",IF($A22=$D$7,B22-$D$6,ROUND(($D$5-$D$6)/$D$7,2)))</f>
        <v/>
      </c>
      <c r="D22" s="19">
        <f>IF($A22&gt;$D$7,"",B22-C22)</f>
        <v/>
      </c>
      <c r="E22" s="19">
        <f>IF($A22&gt;$D$7,"",G21)</f>
        <v/>
      </c>
      <c r="F22" s="19">
        <f>IF($A22&gt;$D$7,"",IF($A22=$D$7,E22-$D$6,MAX(0,MIN(ROUND(E22*$D$8,2),E22-$D$6))))</f>
        <v/>
      </c>
      <c r="G22" s="19">
        <f>IF($A22&gt;$D$7,"",E22-F22)</f>
        <v/>
      </c>
      <c r="H22" s="19">
        <f>IF($A22&gt;$D$7,"",F22-C22)</f>
        <v/>
      </c>
    </row>
    <row r="23">
      <c r="A23" s="17" t="n">
        <v>11</v>
      </c>
      <c r="B23" s="19">
        <f>IF($A23&gt;$D$7,"",D22)</f>
        <v/>
      </c>
      <c r="C23" s="19">
        <f>IF($A23&gt;$D$7,"",IF($A23=$D$7,B23-$D$6,ROUND(($D$5-$D$6)/$D$7,2)))</f>
        <v/>
      </c>
      <c r="D23" s="19">
        <f>IF($A23&gt;$D$7,"",B23-C23)</f>
        <v/>
      </c>
      <c r="E23" s="19">
        <f>IF($A23&gt;$D$7,"",G22)</f>
        <v/>
      </c>
      <c r="F23" s="19">
        <f>IF($A23&gt;$D$7,"",IF($A23=$D$7,E23-$D$6,MAX(0,MIN(ROUND(E23*$D$8,2),E23-$D$6))))</f>
        <v/>
      </c>
      <c r="G23" s="19">
        <f>IF($A23&gt;$D$7,"",E23-F23)</f>
        <v/>
      </c>
      <c r="H23" s="19">
        <f>IF($A23&gt;$D$7,"",F23-C23)</f>
        <v/>
      </c>
    </row>
    <row r="24">
      <c r="A24" s="17" t="n">
        <v>12</v>
      </c>
      <c r="B24" s="19">
        <f>IF($A24&gt;$D$7,"",D23)</f>
        <v/>
      </c>
      <c r="C24" s="19">
        <f>IF($A24&gt;$D$7,"",IF($A24=$D$7,B24-$D$6,ROUND(($D$5-$D$6)/$D$7,2)))</f>
        <v/>
      </c>
      <c r="D24" s="19">
        <f>IF($A24&gt;$D$7,"",B24-C24)</f>
        <v/>
      </c>
      <c r="E24" s="19">
        <f>IF($A24&gt;$D$7,"",G23)</f>
        <v/>
      </c>
      <c r="F24" s="19">
        <f>IF($A24&gt;$D$7,"",IF($A24=$D$7,E24-$D$6,MAX(0,MIN(ROUND(E24*$D$8,2),E24-$D$6))))</f>
        <v/>
      </c>
      <c r="G24" s="19">
        <f>IF($A24&gt;$D$7,"",E24-F24)</f>
        <v/>
      </c>
      <c r="H24" s="19">
        <f>IF($A24&gt;$D$7,"",F24-C24)</f>
        <v/>
      </c>
    </row>
    <row r="25">
      <c r="A25" s="17" t="n">
        <v>13</v>
      </c>
      <c r="B25" s="19">
        <f>IF($A25&gt;$D$7,"",D24)</f>
        <v/>
      </c>
      <c r="C25" s="19">
        <f>IF($A25&gt;$D$7,"",IF($A25=$D$7,B25-$D$6,ROUND(($D$5-$D$6)/$D$7,2)))</f>
        <v/>
      </c>
      <c r="D25" s="19">
        <f>IF($A25&gt;$D$7,"",B25-C25)</f>
        <v/>
      </c>
      <c r="E25" s="19">
        <f>IF($A25&gt;$D$7,"",G24)</f>
        <v/>
      </c>
      <c r="F25" s="19">
        <f>IF($A25&gt;$D$7,"",IF($A25=$D$7,E25-$D$6,MAX(0,MIN(ROUND(E25*$D$8,2),E25-$D$6))))</f>
        <v/>
      </c>
      <c r="G25" s="19">
        <f>IF($A25&gt;$D$7,"",E25-F25)</f>
        <v/>
      </c>
      <c r="H25" s="19">
        <f>IF($A25&gt;$D$7,"",F25-C25)</f>
        <v/>
      </c>
    </row>
    <row r="26">
      <c r="A26" s="17" t="n">
        <v>14</v>
      </c>
      <c r="B26" s="19">
        <f>IF($A26&gt;$D$7,"",D25)</f>
        <v/>
      </c>
      <c r="C26" s="19">
        <f>IF($A26&gt;$D$7,"",IF($A26=$D$7,B26-$D$6,ROUND(($D$5-$D$6)/$D$7,2)))</f>
        <v/>
      </c>
      <c r="D26" s="19">
        <f>IF($A26&gt;$D$7,"",B26-C26)</f>
        <v/>
      </c>
      <c r="E26" s="19">
        <f>IF($A26&gt;$D$7,"",G25)</f>
        <v/>
      </c>
      <c r="F26" s="19">
        <f>IF($A26&gt;$D$7,"",IF($A26=$D$7,E26-$D$6,MAX(0,MIN(ROUND(E26*$D$8,2),E26-$D$6))))</f>
        <v/>
      </c>
      <c r="G26" s="19">
        <f>IF($A26&gt;$D$7,"",E26-F26)</f>
        <v/>
      </c>
      <c r="H26" s="19">
        <f>IF($A26&gt;$D$7,"",F26-C26)</f>
        <v/>
      </c>
    </row>
    <row r="27">
      <c r="A27" s="17" t="n">
        <v>15</v>
      </c>
      <c r="B27" s="19">
        <f>IF($A27&gt;$D$7,"",D26)</f>
        <v/>
      </c>
      <c r="C27" s="19">
        <f>IF($A27&gt;$D$7,"",IF($A27=$D$7,B27-$D$6,ROUND(($D$5-$D$6)/$D$7,2)))</f>
        <v/>
      </c>
      <c r="D27" s="19">
        <f>IF($A27&gt;$D$7,"",B27-C27)</f>
        <v/>
      </c>
      <c r="E27" s="19">
        <f>IF($A27&gt;$D$7,"",G26)</f>
        <v/>
      </c>
      <c r="F27" s="19">
        <f>IF($A27&gt;$D$7,"",IF($A27=$D$7,E27-$D$6,MAX(0,MIN(ROUND(E27*$D$8,2),E27-$D$6))))</f>
        <v/>
      </c>
      <c r="G27" s="19">
        <f>IF($A27&gt;$D$7,"",E27-F27)</f>
        <v/>
      </c>
      <c r="H27" s="19">
        <f>IF($A27&gt;$D$7,"",F27-C27)</f>
        <v/>
      </c>
    </row>
    <row r="28">
      <c r="A28" s="17" t="n">
        <v>16</v>
      </c>
      <c r="B28" s="19">
        <f>IF($A28&gt;$D$7,"",D27)</f>
        <v/>
      </c>
      <c r="C28" s="19">
        <f>IF($A28&gt;$D$7,"",IF($A28=$D$7,B28-$D$6,ROUND(($D$5-$D$6)/$D$7,2)))</f>
        <v/>
      </c>
      <c r="D28" s="19">
        <f>IF($A28&gt;$D$7,"",B28-C28)</f>
        <v/>
      </c>
      <c r="E28" s="19">
        <f>IF($A28&gt;$D$7,"",G27)</f>
        <v/>
      </c>
      <c r="F28" s="19">
        <f>IF($A28&gt;$D$7,"",IF($A28=$D$7,E28-$D$6,MAX(0,MIN(ROUND(E28*$D$8,2),E28-$D$6))))</f>
        <v/>
      </c>
      <c r="G28" s="19">
        <f>IF($A28&gt;$D$7,"",E28-F28)</f>
        <v/>
      </c>
      <c r="H28" s="19">
        <f>IF($A28&gt;$D$7,"",F28-C28)</f>
        <v/>
      </c>
    </row>
    <row r="29">
      <c r="A29" s="17" t="n">
        <v>17</v>
      </c>
      <c r="B29" s="19">
        <f>IF($A29&gt;$D$7,"",D28)</f>
        <v/>
      </c>
      <c r="C29" s="19">
        <f>IF($A29&gt;$D$7,"",IF($A29=$D$7,B29-$D$6,ROUND(($D$5-$D$6)/$D$7,2)))</f>
        <v/>
      </c>
      <c r="D29" s="19">
        <f>IF($A29&gt;$D$7,"",B29-C29)</f>
        <v/>
      </c>
      <c r="E29" s="19">
        <f>IF($A29&gt;$D$7,"",G28)</f>
        <v/>
      </c>
      <c r="F29" s="19">
        <f>IF($A29&gt;$D$7,"",IF($A29=$D$7,E29-$D$6,MAX(0,MIN(ROUND(E29*$D$8,2),E29-$D$6))))</f>
        <v/>
      </c>
      <c r="G29" s="19">
        <f>IF($A29&gt;$D$7,"",E29-F29)</f>
        <v/>
      </c>
      <c r="H29" s="19">
        <f>IF($A29&gt;$D$7,"",F29-C29)</f>
        <v/>
      </c>
    </row>
    <row r="30">
      <c r="A30" s="17" t="n">
        <v>18</v>
      </c>
      <c r="B30" s="19">
        <f>IF($A30&gt;$D$7,"",D29)</f>
        <v/>
      </c>
      <c r="C30" s="19">
        <f>IF($A30&gt;$D$7,"",IF($A30=$D$7,B30-$D$6,ROUND(($D$5-$D$6)/$D$7,2)))</f>
        <v/>
      </c>
      <c r="D30" s="19">
        <f>IF($A30&gt;$D$7,"",B30-C30)</f>
        <v/>
      </c>
      <c r="E30" s="19">
        <f>IF($A30&gt;$D$7,"",G29)</f>
        <v/>
      </c>
      <c r="F30" s="19">
        <f>IF($A30&gt;$D$7,"",IF($A30=$D$7,E30-$D$6,MAX(0,MIN(ROUND(E30*$D$8,2),E30-$D$6))))</f>
        <v/>
      </c>
      <c r="G30" s="19">
        <f>IF($A30&gt;$D$7,"",E30-F30)</f>
        <v/>
      </c>
      <c r="H30" s="19">
        <f>IF($A30&gt;$D$7,"",F30-C30)</f>
        <v/>
      </c>
    </row>
    <row r="31">
      <c r="A31" s="17" t="n">
        <v>19</v>
      </c>
      <c r="B31" s="19">
        <f>IF($A31&gt;$D$7,"",D30)</f>
        <v/>
      </c>
      <c r="C31" s="19">
        <f>IF($A31&gt;$D$7,"",IF($A31=$D$7,B31-$D$6,ROUND(($D$5-$D$6)/$D$7,2)))</f>
        <v/>
      </c>
      <c r="D31" s="19">
        <f>IF($A31&gt;$D$7,"",B31-C31)</f>
        <v/>
      </c>
      <c r="E31" s="19">
        <f>IF($A31&gt;$D$7,"",G30)</f>
        <v/>
      </c>
      <c r="F31" s="19">
        <f>IF($A31&gt;$D$7,"",IF($A31=$D$7,E31-$D$6,MAX(0,MIN(ROUND(E31*$D$8,2),E31-$D$6))))</f>
        <v/>
      </c>
      <c r="G31" s="19">
        <f>IF($A31&gt;$D$7,"",E31-F31)</f>
        <v/>
      </c>
      <c r="H31" s="19">
        <f>IF($A31&gt;$D$7,"",F31-C31)</f>
        <v/>
      </c>
    </row>
    <row r="32">
      <c r="A32" s="17" t="n">
        <v>20</v>
      </c>
      <c r="B32" s="19">
        <f>IF($A32&gt;$D$7,"",D31)</f>
        <v/>
      </c>
      <c r="C32" s="19">
        <f>IF($A32&gt;$D$7,"",IF($A32=$D$7,B32-$D$6,ROUND(($D$5-$D$6)/$D$7,2)))</f>
        <v/>
      </c>
      <c r="D32" s="19">
        <f>IF($A32&gt;$D$7,"",B32-C32)</f>
        <v/>
      </c>
      <c r="E32" s="19">
        <f>IF($A32&gt;$D$7,"",G31)</f>
        <v/>
      </c>
      <c r="F32" s="19">
        <f>IF($A32&gt;$D$7,"",IF($A32=$D$7,E32-$D$6,MAX(0,MIN(ROUND(E32*$D$8,2),E32-$D$6))))</f>
        <v/>
      </c>
      <c r="G32" s="19">
        <f>IF($A32&gt;$D$7,"",E32-F32)</f>
        <v/>
      </c>
      <c r="H32" s="19">
        <f>IF($A32&gt;$D$7,"",F32-C32)</f>
        <v/>
      </c>
    </row>
    <row r="33">
      <c r="A33" s="10" t="inlineStr">
        <is>
          <t>Total</t>
        </is>
      </c>
      <c r="C33" s="15">
        <f>SUM(C13:C32)</f>
        <v/>
      </c>
      <c r="F33" s="15">
        <f>SUM(F13:F32)</f>
        <v/>
      </c>
      <c r="H33" s="15">
        <f>SUM(H13:H32)</f>
        <v/>
      </c>
    </row>
    <row r="34">
      <c r="A34" s="10" t="inlineStr">
        <is>
          <t>Check</t>
        </is>
      </c>
      <c r="C34" s="6">
        <f>IF(ABS(C33-($D$5-$D$6))&lt;0.005,"OK","CHECK")</f>
        <v/>
      </c>
      <c r="F34" s="6">
        <f>IF(ABS(F33-($D$5-$D$6))&lt;0.005,"OK","CHECK")</f>
        <v/>
      </c>
    </row>
    <row r="36">
      <c r="A36" s="28" t="inlineStr">
        <is>
          <t>Both methods charge the same total (cost less residual value) over the life; reducing balance front-loads it. IAS 16 asks you to choose the method that reflects the pattern in which the asset's benefits are consumed.</t>
        </is>
      </c>
    </row>
    <row r="37"/>
    <row r="39">
      <c r="A39" s="8" t="inlineStr">
        <is>
          <t>Template by Skyline Nexus ERP · nexus.alskyline.com</t>
        </is>
      </c>
    </row>
  </sheetData>
  <mergeCells count="6">
    <mergeCell ref="A5:C5"/>
    <mergeCell ref="A8:C8"/>
    <mergeCell ref="A6:C6"/>
    <mergeCell ref="A36:H37"/>
    <mergeCell ref="A9:C9"/>
    <mergeCell ref="A7:C7"/>
  </mergeCells>
  <conditionalFormatting sqref="C34:F34">
    <cfRule type="cellIs" priority="1" operator="equal" dxfId="0">
      <formula>"OK"</formula>
    </cfRule>
    <cfRule type="cellIs" priority="2" operator="equal" dxfId="1">
      <formula>"CHECK"</formula>
    </cfRule>
  </conditionalFormatting>
  <pageMargins left="0.75" right="0.75" top="1" bottom="1" header="0.5" footer="0.5"/>
  <pageSetup orientation="landscape" fitToHeight="0" fitToWidth="1"/>
  <headerFooter>
    <oddHeader/>
    <oddFooter>&amp;C&amp;8 Template by Skyline Nexus ERP · nexus.alskyline.com</oddFooter>
    <evenHeader/>
    <evenFooter/>
    <firstHeader/>
    <firstFooter/>
  </headerFooter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Skyline Nexus ERP</dc:creator>
  <dc:title>Fixed asset register template</dc:title>
  <dc:subject>Free accounting template</dc:subject>
  <dcterms:created xsi:type="dcterms:W3CDTF">2026-09-25T23:52:53Z</dcterms:created>
  <dcterms:modified xsi:type="dcterms:W3CDTF">2026-09-25T23:52:53Z</dcterms:modified>
</cp:coreProperties>
</file>